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sj2027-my.sharepoint.com/personal/bartosz_banka_wsj2027_pl/Documents/Dialog Techniczny Kontenery Sanitarne/Materiały dla oferentów/"/>
    </mc:Choice>
  </mc:AlternateContent>
  <xr:revisionPtr revIDLastSave="8063" documentId="8_{5F8D519C-F96F-8342-9218-1EB92334F711}" xr6:coauthVersionLast="47" xr6:coauthVersionMax="47" xr10:uidLastSave="{61D63460-C25D-134A-B557-47E28DA75943}"/>
  <bookViews>
    <workbookView xWindow="0" yWindow="600" windowWidth="36000" windowHeight="20720" activeTab="1" xr2:uid="{50F0E3AE-AA62-0B40-B8B0-EB75C46B7B97}"/>
  </bookViews>
  <sheets>
    <sheet name="Arkusz2" sheetId="2" r:id="rId1"/>
    <sheet name="Załącznik 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5" l="1"/>
  <c r="U4" i="5"/>
  <c r="U5" i="5"/>
  <c r="U6" i="5"/>
  <c r="U7" i="5"/>
  <c r="U8" i="5"/>
  <c r="U9" i="5"/>
  <c r="U10" i="5"/>
  <c r="Q26" i="5"/>
  <c r="Q27" i="5"/>
  <c r="Q28" i="5"/>
  <c r="Q29" i="5"/>
  <c r="Q30" i="5"/>
  <c r="Q31" i="5"/>
  <c r="Q19" i="5"/>
  <c r="Q20" i="5"/>
  <c r="Q21" i="5"/>
  <c r="Q22" i="5"/>
  <c r="Q4" i="5"/>
  <c r="Q5" i="5"/>
  <c r="Q6" i="5"/>
  <c r="Q7" i="5"/>
  <c r="Q8" i="5"/>
  <c r="Q9" i="5"/>
  <c r="Q10" i="5"/>
  <c r="Q11" i="5"/>
  <c r="Q12" i="5"/>
  <c r="Q13" i="5"/>
  <c r="Q14" i="5"/>
  <c r="Q15" i="5"/>
  <c r="J152" i="5"/>
  <c r="I152" i="5"/>
  <c r="G152" i="5"/>
  <c r="A152" i="5"/>
  <c r="H151" i="5"/>
  <c r="G151" i="5"/>
  <c r="A151" i="5"/>
  <c r="H150" i="5"/>
  <c r="G150" i="5"/>
  <c r="A150" i="5"/>
  <c r="H149" i="5"/>
  <c r="G149" i="5"/>
  <c r="A149" i="5"/>
  <c r="H148" i="5"/>
  <c r="G148" i="5"/>
  <c r="A148" i="5"/>
  <c r="A147" i="5"/>
  <c r="J142" i="5"/>
  <c r="I142" i="5"/>
  <c r="G142" i="5"/>
  <c r="A142" i="5"/>
  <c r="H141" i="5"/>
  <c r="H140" i="5"/>
  <c r="C141" i="5"/>
  <c r="B141" i="5"/>
  <c r="A141" i="5"/>
  <c r="A140" i="5"/>
  <c r="J135" i="5"/>
  <c r="I135" i="5"/>
  <c r="G135" i="5"/>
  <c r="J134" i="5"/>
  <c r="I134" i="5"/>
  <c r="G134" i="5"/>
  <c r="A134" i="5"/>
  <c r="G133" i="5"/>
  <c r="G132" i="5"/>
  <c r="G131" i="5"/>
  <c r="G130" i="5"/>
  <c r="A129" i="5"/>
  <c r="J128" i="5"/>
  <c r="I128" i="5"/>
  <c r="G128" i="5"/>
  <c r="A128" i="5"/>
  <c r="G127" i="5"/>
  <c r="G126" i="5"/>
  <c r="G125" i="5"/>
  <c r="G124" i="5"/>
  <c r="A123" i="5"/>
  <c r="J122" i="5"/>
  <c r="I122" i="5"/>
  <c r="G122" i="5"/>
  <c r="A122" i="5"/>
  <c r="G121" i="5"/>
  <c r="G120" i="5"/>
  <c r="G119" i="5"/>
  <c r="G118" i="5"/>
  <c r="A117" i="5"/>
  <c r="J116" i="5"/>
  <c r="I116" i="5"/>
  <c r="G116" i="5"/>
  <c r="A116" i="5"/>
  <c r="G115" i="5"/>
  <c r="G114" i="5"/>
  <c r="G113" i="5"/>
  <c r="G112" i="5"/>
  <c r="A111" i="5"/>
  <c r="J110" i="5"/>
  <c r="I110" i="5"/>
  <c r="G110" i="5"/>
  <c r="A110" i="5"/>
  <c r="G109" i="5"/>
  <c r="G108" i="5"/>
  <c r="G107" i="5"/>
  <c r="G106" i="5"/>
  <c r="A105" i="5"/>
  <c r="J104" i="5"/>
  <c r="I104" i="5"/>
  <c r="G104" i="5"/>
  <c r="A104" i="5"/>
  <c r="G103" i="5"/>
  <c r="G102" i="5"/>
  <c r="G101" i="5"/>
  <c r="G100" i="5"/>
  <c r="A99" i="5"/>
  <c r="J98" i="5"/>
  <c r="I98" i="5"/>
  <c r="G98" i="5"/>
  <c r="A98" i="5"/>
  <c r="G97" i="5"/>
  <c r="G96" i="5"/>
  <c r="G95" i="5"/>
  <c r="G94" i="5"/>
  <c r="A93" i="5"/>
  <c r="G84" i="5"/>
  <c r="A60" i="5"/>
  <c r="A65" i="5" s="1"/>
  <c r="A66" i="5"/>
  <c r="A71" i="5"/>
  <c r="A72" i="5"/>
  <c r="A77" i="5"/>
  <c r="A83" i="5"/>
  <c r="A88" i="5" s="1"/>
  <c r="J88" i="5"/>
  <c r="I88" i="5"/>
  <c r="G88" i="5"/>
  <c r="G87" i="5"/>
  <c r="G86" i="5"/>
  <c r="G85" i="5"/>
  <c r="J77" i="5"/>
  <c r="I77" i="5"/>
  <c r="I78" i="5" s="1"/>
  <c r="G76" i="5"/>
  <c r="G77" i="5" s="1"/>
  <c r="G75" i="5"/>
  <c r="G74" i="5"/>
  <c r="G73" i="5"/>
  <c r="J71" i="5"/>
  <c r="I71" i="5"/>
  <c r="G70" i="5"/>
  <c r="G69" i="5"/>
  <c r="G68" i="5"/>
  <c r="G67" i="5"/>
  <c r="G71" i="5" s="1"/>
  <c r="J65" i="5"/>
  <c r="J78" i="5" s="1"/>
  <c r="I65" i="5"/>
  <c r="G65" i="5"/>
  <c r="G64" i="5"/>
  <c r="G63" i="5"/>
  <c r="G62" i="5"/>
  <c r="G61" i="5"/>
  <c r="G55" i="5"/>
  <c r="C55" i="5"/>
  <c r="B55" i="5"/>
  <c r="A55" i="5"/>
  <c r="A54" i="5"/>
  <c r="J48" i="5"/>
  <c r="I48" i="5"/>
  <c r="G48" i="5"/>
  <c r="A48" i="5"/>
  <c r="J39" i="5"/>
  <c r="I39" i="5"/>
  <c r="G39" i="5"/>
  <c r="A39" i="5"/>
  <c r="J35" i="5"/>
  <c r="I35" i="5"/>
  <c r="G35" i="5"/>
  <c r="A35" i="5"/>
  <c r="J28" i="5"/>
  <c r="I28" i="5"/>
  <c r="G28" i="5"/>
  <c r="A28" i="5"/>
  <c r="J19" i="5"/>
  <c r="I19" i="5"/>
  <c r="I49" i="5" s="1"/>
  <c r="G19" i="5"/>
  <c r="A19" i="5"/>
  <c r="J14" i="5"/>
  <c r="J49" i="5" s="1"/>
  <c r="I14" i="5"/>
  <c r="A14" i="5"/>
  <c r="U49" i="2"/>
  <c r="G6" i="5"/>
  <c r="G14" i="5" s="1"/>
  <c r="G49" i="5" s="1"/>
  <c r="G7" i="5"/>
  <c r="G9" i="5"/>
  <c r="A12" i="5"/>
  <c r="G12" i="5"/>
  <c r="A13" i="5"/>
  <c r="G13" i="5"/>
  <c r="G41" i="5"/>
  <c r="G42" i="5"/>
  <c r="G44" i="5"/>
  <c r="Q23" i="5" l="1"/>
  <c r="Q32" i="5"/>
  <c r="Q16" i="5"/>
  <c r="G78" i="5"/>
  <c r="P90" i="2" l="1"/>
  <c r="O90" i="2"/>
  <c r="P89" i="2"/>
  <c r="O89" i="2"/>
  <c r="P88" i="2"/>
  <c r="O88" i="2"/>
  <c r="O87" i="2"/>
  <c r="P84" i="2"/>
  <c r="O84" i="2"/>
  <c r="P83" i="2"/>
  <c r="O83" i="2"/>
  <c r="P82" i="2"/>
  <c r="O82" i="2"/>
  <c r="P81" i="2"/>
  <c r="O81" i="2"/>
  <c r="O80" i="2"/>
  <c r="Q78" i="2"/>
  <c r="P78" i="2"/>
  <c r="O78" i="2"/>
  <c r="S75" i="2"/>
  <c r="R75" i="2"/>
  <c r="Q75" i="2"/>
  <c r="P75" i="2"/>
  <c r="O75" i="2"/>
  <c r="S74" i="2"/>
  <c r="R74" i="2"/>
  <c r="Q74" i="2"/>
  <c r="P74" i="2"/>
  <c r="O74" i="2"/>
  <c r="S73" i="2"/>
  <c r="R73" i="2"/>
  <c r="Q73" i="2"/>
  <c r="P73" i="2"/>
  <c r="O73" i="2"/>
  <c r="S72" i="2"/>
  <c r="R72" i="2"/>
  <c r="Q72" i="2"/>
  <c r="P72" i="2"/>
  <c r="O72" i="2"/>
  <c r="S71" i="2"/>
  <c r="R71" i="2"/>
  <c r="Q71" i="2"/>
  <c r="P71" i="2"/>
  <c r="O71" i="2"/>
  <c r="S70" i="2"/>
  <c r="R70" i="2"/>
  <c r="Q70" i="2"/>
  <c r="P70" i="2"/>
  <c r="O70" i="2"/>
  <c r="S69" i="2"/>
  <c r="R69" i="2"/>
  <c r="Q69" i="2"/>
  <c r="P69" i="2"/>
  <c r="O69" i="2"/>
  <c r="O68" i="2"/>
  <c r="S66" i="2"/>
  <c r="R66" i="2"/>
  <c r="Q66" i="2"/>
  <c r="P66" i="2"/>
  <c r="O66" i="2"/>
  <c r="S65" i="2"/>
  <c r="R65" i="2"/>
  <c r="Q65" i="2"/>
  <c r="P65" i="2"/>
  <c r="O65" i="2"/>
  <c r="S64" i="2"/>
  <c r="R64" i="2"/>
  <c r="Q64" i="2"/>
  <c r="P64" i="2"/>
  <c r="O64" i="2"/>
  <c r="S63" i="2"/>
  <c r="R63" i="2"/>
  <c r="Q63" i="2"/>
  <c r="P63" i="2"/>
  <c r="O63" i="2"/>
  <c r="O62" i="2"/>
  <c r="U42" i="2"/>
  <c r="U41" i="2"/>
  <c r="O10" i="2" l="1"/>
  <c r="U10" i="2"/>
  <c r="O11" i="2"/>
  <c r="U11" i="2"/>
  <c r="P85" i="2"/>
  <c r="D186" i="2"/>
  <c r="Q76" i="2" s="1"/>
  <c r="E186" i="2"/>
  <c r="R76" i="2" s="1"/>
  <c r="F186" i="2"/>
  <c r="S76" i="2" s="1"/>
  <c r="C186" i="2"/>
  <c r="P76" i="2" s="1"/>
  <c r="D177" i="2"/>
  <c r="Q67" i="2" s="1"/>
  <c r="E177" i="2"/>
  <c r="R67" i="2" s="1"/>
  <c r="F177" i="2"/>
  <c r="S67" i="2" s="1"/>
  <c r="C177" i="2"/>
  <c r="P67" i="2" s="1"/>
  <c r="P77" i="2" s="1"/>
  <c r="S77" i="2" l="1"/>
  <c r="R77" i="2"/>
  <c r="Q77" i="2"/>
  <c r="X47" i="2"/>
  <c r="Y47" i="2"/>
  <c r="Z47" i="2"/>
  <c r="AA47" i="2"/>
  <c r="AB47" i="2"/>
  <c r="AL14" i="2" l="1"/>
  <c r="AL13" i="2"/>
  <c r="AL12" i="2"/>
  <c r="AL11" i="2"/>
  <c r="AL9" i="2"/>
  <c r="AL8" i="2"/>
  <c r="AL7" i="2"/>
  <c r="W43" i="2"/>
  <c r="W25" i="2"/>
  <c r="X25" i="2"/>
  <c r="AG13" i="2" s="1"/>
  <c r="Y25" i="2"/>
  <c r="AH13" i="2" s="1"/>
  <c r="Z25" i="2"/>
  <c r="AI13" i="2" s="1"/>
  <c r="AA25" i="2"/>
  <c r="AB25" i="2"/>
  <c r="W22" i="2"/>
  <c r="X22" i="2"/>
  <c r="Y22" i="2"/>
  <c r="Z22" i="2"/>
  <c r="AA22" i="2"/>
  <c r="AB22" i="2"/>
  <c r="AF15" i="2"/>
  <c r="AF14" i="2"/>
  <c r="AK13" i="2"/>
  <c r="AJ13" i="2"/>
  <c r="AF13" i="2"/>
  <c r="AF12" i="2"/>
  <c r="AF11" i="2"/>
  <c r="AF9" i="2"/>
  <c r="AF8" i="2"/>
  <c r="AF7" i="2"/>
  <c r="AF5" i="2"/>
  <c r="AA48" i="2"/>
  <c r="U45" i="2"/>
  <c r="U43" i="2"/>
  <c r="AA41" i="2"/>
  <c r="X44" i="2"/>
  <c r="AC44" i="2" s="1"/>
  <c r="Y44" i="2"/>
  <c r="Z44" i="2"/>
  <c r="AA44" i="2"/>
  <c r="AB44" i="2"/>
  <c r="X46" i="2"/>
  <c r="Y46" i="2"/>
  <c r="Z46" i="2"/>
  <c r="AA46" i="2"/>
  <c r="AB46" i="2"/>
  <c r="X48" i="2"/>
  <c r="AC48" i="2" s="1"/>
  <c r="Y48" i="2"/>
  <c r="Z48" i="2"/>
  <c r="W48" i="2"/>
  <c r="W45" i="2"/>
  <c r="W44" i="2"/>
  <c r="W41" i="2"/>
  <c r="AB38" i="2"/>
  <c r="AA38" i="2"/>
  <c r="Z38" i="2"/>
  <c r="Y38" i="2"/>
  <c r="X38" i="2"/>
  <c r="AC38" i="2" s="1"/>
  <c r="W38" i="2"/>
  <c r="AB37" i="2"/>
  <c r="AA37" i="2"/>
  <c r="Z37" i="2"/>
  <c r="Y37" i="2"/>
  <c r="X37" i="2"/>
  <c r="AC37" i="2" s="1"/>
  <c r="W37" i="2"/>
  <c r="AB36" i="2"/>
  <c r="AA36" i="2"/>
  <c r="Z36" i="2"/>
  <c r="Y36" i="2"/>
  <c r="X36" i="2"/>
  <c r="W36" i="2"/>
  <c r="AB33" i="2"/>
  <c r="AA33" i="2"/>
  <c r="Z33" i="2"/>
  <c r="Y33" i="2"/>
  <c r="X33" i="2"/>
  <c r="W33" i="2"/>
  <c r="AB32" i="2"/>
  <c r="AA32" i="2"/>
  <c r="Z32" i="2"/>
  <c r="Y32" i="2"/>
  <c r="X32" i="2"/>
  <c r="AC32" i="2" s="1"/>
  <c r="W32" i="2"/>
  <c r="AB31" i="2"/>
  <c r="AK8" i="2" s="1"/>
  <c r="AA31" i="2"/>
  <c r="AJ8" i="2" s="1"/>
  <c r="Z31" i="2"/>
  <c r="AI8" i="2" s="1"/>
  <c r="Y31" i="2"/>
  <c r="AH8" i="2" s="1"/>
  <c r="X31" i="2"/>
  <c r="AG8" i="2" s="1"/>
  <c r="W31" i="2"/>
  <c r="AB30" i="2"/>
  <c r="AA30" i="2"/>
  <c r="Z30" i="2"/>
  <c r="Y30" i="2"/>
  <c r="X30" i="2"/>
  <c r="W30" i="2"/>
  <c r="AB29" i="2"/>
  <c r="AA29" i="2"/>
  <c r="Z29" i="2"/>
  <c r="Y29" i="2"/>
  <c r="X29" i="2"/>
  <c r="AC29" i="2" s="1"/>
  <c r="W29" i="2"/>
  <c r="AB26" i="2"/>
  <c r="AK14" i="2" s="1"/>
  <c r="AA26" i="2"/>
  <c r="AJ14" i="2" s="1"/>
  <c r="Z26" i="2"/>
  <c r="AI14" i="2" s="1"/>
  <c r="Y26" i="2"/>
  <c r="AH14" i="2" s="1"/>
  <c r="X26" i="2"/>
  <c r="AG14" i="2" s="1"/>
  <c r="W26" i="2"/>
  <c r="AB24" i="2"/>
  <c r="AA24" i="2"/>
  <c r="Z24" i="2"/>
  <c r="Y24" i="2"/>
  <c r="X24" i="2"/>
  <c r="AC24" i="2" s="1"/>
  <c r="W24" i="2"/>
  <c r="AB23" i="2"/>
  <c r="AA23" i="2"/>
  <c r="Z23" i="2"/>
  <c r="Y23" i="2"/>
  <c r="AH11" i="2" s="1"/>
  <c r="X23" i="2"/>
  <c r="W23" i="2"/>
  <c r="AB21" i="2"/>
  <c r="AA21" i="2"/>
  <c r="Z21" i="2"/>
  <c r="Y21" i="2"/>
  <c r="X21" i="2"/>
  <c r="AC21" i="2" s="1"/>
  <c r="W21" i="2"/>
  <c r="AB20" i="2"/>
  <c r="AK12" i="2" s="1"/>
  <c r="AA20" i="2"/>
  <c r="AJ12" i="2" s="1"/>
  <c r="Z20" i="2"/>
  <c r="AI12" i="2" s="1"/>
  <c r="Y20" i="2"/>
  <c r="AH12" i="2" s="1"/>
  <c r="X20" i="2"/>
  <c r="AG12" i="2" s="1"/>
  <c r="W20" i="2"/>
  <c r="AB17" i="2"/>
  <c r="AA17" i="2"/>
  <c r="Z17" i="2"/>
  <c r="Y17" i="2"/>
  <c r="X17" i="2"/>
  <c r="AC17" i="2" s="1"/>
  <c r="W17" i="2"/>
  <c r="AB16" i="2"/>
  <c r="AA16" i="2"/>
  <c r="Z16" i="2"/>
  <c r="Y16" i="2"/>
  <c r="X16" i="2"/>
  <c r="AC16" i="2" s="1"/>
  <c r="W16" i="2"/>
  <c r="AB15" i="2"/>
  <c r="AA15" i="2"/>
  <c r="Z15" i="2"/>
  <c r="Y15" i="2"/>
  <c r="X15" i="2"/>
  <c r="W15" i="2"/>
  <c r="AB14" i="2"/>
  <c r="AA14" i="2"/>
  <c r="Z14" i="2"/>
  <c r="Y14" i="2"/>
  <c r="X14" i="2"/>
  <c r="W14" i="2"/>
  <c r="AB11" i="2"/>
  <c r="AA11" i="2"/>
  <c r="Z11" i="2"/>
  <c r="Y11" i="2"/>
  <c r="X11" i="2"/>
  <c r="AC11" i="2" s="1"/>
  <c r="W11" i="2"/>
  <c r="AB9" i="2"/>
  <c r="AA9" i="2"/>
  <c r="Z9" i="2"/>
  <c r="Y9" i="2"/>
  <c r="X9" i="2"/>
  <c r="AC9" i="2" s="1"/>
  <c r="W9" i="2"/>
  <c r="AB8" i="2"/>
  <c r="AA8" i="2"/>
  <c r="Z8" i="2"/>
  <c r="Y8" i="2"/>
  <c r="X8" i="2"/>
  <c r="W7" i="2"/>
  <c r="AB6" i="2"/>
  <c r="AA6" i="2"/>
  <c r="Z6" i="2"/>
  <c r="Y6" i="2"/>
  <c r="X6" i="2"/>
  <c r="AC6" i="2" s="1"/>
  <c r="AL5" i="2" s="1"/>
  <c r="W6" i="2"/>
  <c r="W5" i="2"/>
  <c r="W4" i="2"/>
  <c r="U7" i="2"/>
  <c r="U5" i="2"/>
  <c r="U4" i="2"/>
  <c r="AB7" i="2" l="1"/>
  <c r="X45" i="2"/>
  <c r="AC45" i="2" s="1"/>
  <c r="Z4" i="2"/>
  <c r="Y5" i="2"/>
  <c r="X43" i="2"/>
  <c r="AC43" i="2" s="1"/>
  <c r="AJ5" i="2"/>
  <c r="AJ11" i="2"/>
  <c r="AG7" i="2"/>
  <c r="AK11" i="2"/>
  <c r="AI11" i="2"/>
  <c r="AB43" i="2"/>
  <c r="AH5" i="2"/>
  <c r="AJ9" i="2"/>
  <c r="AG11" i="2"/>
  <c r="X41" i="2"/>
  <c r="AC41" i="2" s="1"/>
  <c r="AF4" i="2"/>
  <c r="AI5" i="2"/>
  <c r="AK5" i="2"/>
  <c r="AJ7" i="2"/>
  <c r="Y41" i="2"/>
  <c r="AK7" i="2"/>
  <c r="AC27" i="2"/>
  <c r="Y39" i="2"/>
  <c r="AI15" i="2"/>
  <c r="AI7" i="2"/>
  <c r="AH9" i="2"/>
  <c r="AI9" i="2"/>
  <c r="AG9" i="2"/>
  <c r="AF3" i="2"/>
  <c r="AH7" i="2"/>
  <c r="AA43" i="2"/>
  <c r="AA45" i="2"/>
  <c r="AA49" i="2" s="1"/>
  <c r="AJ22" i="2" s="1"/>
  <c r="AL15" i="2"/>
  <c r="AC34" i="2"/>
  <c r="Z43" i="2"/>
  <c r="AH15" i="2"/>
  <c r="AF6" i="2"/>
  <c r="Y43" i="2"/>
  <c r="AK9" i="2"/>
  <c r="AB45" i="2"/>
  <c r="AK6" i="2" s="1"/>
  <c r="AJ15" i="2"/>
  <c r="AG15" i="2"/>
  <c r="AG5" i="2"/>
  <c r="AB48" i="2"/>
  <c r="Z45" i="2"/>
  <c r="Y45" i="2"/>
  <c r="Z41" i="2"/>
  <c r="AB41" i="2"/>
  <c r="Z39" i="2"/>
  <c r="AB39" i="2"/>
  <c r="AC39" i="2"/>
  <c r="AA4" i="2"/>
  <c r="AJ3" i="2" s="1"/>
  <c r="AB4" i="2"/>
  <c r="AB18" i="2"/>
  <c r="X4" i="2"/>
  <c r="Y4" i="2"/>
  <c r="Z5" i="2"/>
  <c r="X7" i="2"/>
  <c r="AA5" i="2"/>
  <c r="Y7" i="2"/>
  <c r="AB5" i="2"/>
  <c r="Z7" i="2"/>
  <c r="AA18" i="2"/>
  <c r="AA7" i="2"/>
  <c r="AJ6" i="2" s="1"/>
  <c r="X18" i="2"/>
  <c r="Y18" i="2"/>
  <c r="Z34" i="2"/>
  <c r="AA39" i="2"/>
  <c r="X34" i="2"/>
  <c r="AA34" i="2"/>
  <c r="Y34" i="2"/>
  <c r="Z18" i="2"/>
  <c r="X5" i="2"/>
  <c r="AB34" i="2"/>
  <c r="AB27" i="2"/>
  <c r="AA27" i="2"/>
  <c r="X27" i="2"/>
  <c r="Y27" i="2"/>
  <c r="Z27" i="2"/>
  <c r="X39" i="2"/>
  <c r="AC18" i="2"/>
  <c r="AH4" i="2" l="1"/>
  <c r="AC49" i="2"/>
  <c r="AK4" i="2"/>
  <c r="AI6" i="2"/>
  <c r="AB49" i="2"/>
  <c r="AJ4" i="2"/>
  <c r="AJ16" i="2" s="1"/>
  <c r="X49" i="2"/>
  <c r="AG22" i="2" s="1"/>
  <c r="AK15" i="2"/>
  <c r="Y49" i="2"/>
  <c r="AI22" i="2" s="1"/>
  <c r="AH6" i="2"/>
  <c r="AF16" i="2"/>
  <c r="AI4" i="2"/>
  <c r="Z49" i="2"/>
  <c r="AH22" i="2" s="1"/>
  <c r="AK3" i="2"/>
  <c r="AI3" i="2"/>
  <c r="Y12" i="2"/>
  <c r="AI21" i="2" s="1"/>
  <c r="AH3" i="2"/>
  <c r="AC4" i="2"/>
  <c r="AL3" i="2" s="1"/>
  <c r="AG3" i="2"/>
  <c r="AC5" i="2"/>
  <c r="AL4" i="2" s="1"/>
  <c r="AG4" i="2"/>
  <c r="AC7" i="2"/>
  <c r="AG6" i="2"/>
  <c r="AB12" i="2"/>
  <c r="Z12" i="2"/>
  <c r="X12" i="2"/>
  <c r="AA12" i="2"/>
  <c r="AB50" i="2" l="1"/>
  <c r="AK16" i="2"/>
  <c r="AF17" i="2"/>
  <c r="AI16" i="2"/>
  <c r="AH16" i="2"/>
  <c r="AK17" i="2"/>
  <c r="Y50" i="2"/>
  <c r="AI23" i="2" s="1"/>
  <c r="AC12" i="2"/>
  <c r="AC50" i="2" s="1"/>
  <c r="AL6" i="2"/>
  <c r="AL16" i="2" s="1"/>
  <c r="AL17" i="2" s="1"/>
  <c r="AG16" i="2"/>
  <c r="AA50" i="2"/>
  <c r="AJ21" i="2"/>
  <c r="X50" i="2"/>
  <c r="AG23" i="2" s="1"/>
  <c r="AG21" i="2"/>
  <c r="Z50" i="2"/>
  <c r="AH21" i="2"/>
  <c r="AH17" i="2" l="1"/>
  <c r="AI17" i="2"/>
  <c r="AH23" i="2"/>
  <c r="AJ17" i="2"/>
  <c r="AJ23" i="2"/>
  <c r="AG17" i="2"/>
</calcChain>
</file>

<file path=xl/sharedStrings.xml><?xml version="1.0" encoding="utf-8"?>
<sst xmlns="http://schemas.openxmlformats.org/spreadsheetml/2006/main" count="908" uniqueCount="169">
  <si>
    <t>TC-4.3</t>
  </si>
  <si>
    <t>TC-4.2</t>
  </si>
  <si>
    <t>TC-4.1</t>
  </si>
  <si>
    <t>TC-4.4</t>
  </si>
  <si>
    <t>TC-3.1</t>
  </si>
  <si>
    <t>TC-3.3</t>
  </si>
  <si>
    <t>TC-3.2</t>
  </si>
  <si>
    <t>TC3.4</t>
  </si>
  <si>
    <t>TC-2.4</t>
  </si>
  <si>
    <t>TC-2.1</t>
  </si>
  <si>
    <t>TC-2.2</t>
  </si>
  <si>
    <t>TC-2.3</t>
  </si>
  <si>
    <t>TC-1.1</t>
  </si>
  <si>
    <t>TC-1.4</t>
  </si>
  <si>
    <t>TC-1.3</t>
  </si>
  <si>
    <t>TC-1.5</t>
  </si>
  <si>
    <t>K</t>
  </si>
  <si>
    <t>M</t>
  </si>
  <si>
    <t>N</t>
  </si>
  <si>
    <t>Pisuar</t>
  </si>
  <si>
    <t>Kontener</t>
  </si>
  <si>
    <t>Oczka</t>
  </si>
  <si>
    <t>WC</t>
  </si>
  <si>
    <t>Prysznic</t>
  </si>
  <si>
    <t>Umywalnie</t>
  </si>
  <si>
    <t>Umywalka</t>
  </si>
  <si>
    <t>SUBCAMPS</t>
  </si>
  <si>
    <t>ADULTS x16</t>
  </si>
  <si>
    <t>Liczba</t>
  </si>
  <si>
    <t>Poidełka</t>
  </si>
  <si>
    <t>HUBs</t>
  </si>
  <si>
    <t>SBC</t>
  </si>
  <si>
    <t>Poidełko</t>
  </si>
  <si>
    <t>SQ</t>
  </si>
  <si>
    <t>HQ i Clinic</t>
  </si>
  <si>
    <t>100-lecia ZHP service</t>
  </si>
  <si>
    <t>PLAZA i Welcome Centre</t>
  </si>
  <si>
    <t>WC Premium damsko-męski</t>
  </si>
  <si>
    <t>WC Damsko-męski</t>
  </si>
  <si>
    <t>WC Niepełnosprawni</t>
  </si>
  <si>
    <t>WC 14-kabinowy</t>
  </si>
  <si>
    <t>Prysznic 14-kabinowy</t>
  </si>
  <si>
    <t>KONTENERY – SPECYFIKACJA</t>
  </si>
  <si>
    <t>OCZKA / URZĄDZENIA – WYLICZENIE</t>
  </si>
  <si>
    <t>Kontener / urządzenie</t>
  </si>
  <si>
    <t>Poidełko (krany)</t>
  </si>
  <si>
    <t>Umywalnia 38-stanowiskowa</t>
  </si>
  <si>
    <t>Pisuar 13-stanowiskowy</t>
  </si>
  <si>
    <t>SUMA SBC</t>
  </si>
  <si>
    <t>SUMA HUBs</t>
  </si>
  <si>
    <t>SUMA PLAZA</t>
  </si>
  <si>
    <t>SUMA HQ i Clinic</t>
  </si>
  <si>
    <t>SUMA 100-lecia ZHP</t>
  </si>
  <si>
    <t>RAZEM</t>
  </si>
  <si>
    <t>ZAŁOŻENIA</t>
  </si>
  <si>
    <t>SQ na 1 oczko WC</t>
  </si>
  <si>
    <t>Poidełko: liczba kranów w 1 urządzeniu – kolumna T</t>
  </si>
  <si>
    <t>-</t>
  </si>
  <si>
    <t>PLAZA i Welcome Centre i Arena</t>
  </si>
  <si>
    <t>WC Premium damski</t>
  </si>
  <si>
    <t>WC Premium męski</t>
  </si>
  <si>
    <t>Kontener toaletowo-prysznicowy</t>
  </si>
  <si>
    <t>IST</t>
  </si>
  <si>
    <t>TC-7.2</t>
  </si>
  <si>
    <t>TC-11.0</t>
  </si>
  <si>
    <t>TC-7.5</t>
  </si>
  <si>
    <t>TC-7.6</t>
  </si>
  <si>
    <t>TC-7.1</t>
  </si>
  <si>
    <t>TC-7.3</t>
  </si>
  <si>
    <t>TC-7.4</t>
  </si>
  <si>
    <t>bezodpływowe</t>
  </si>
  <si>
    <t>SUMA IST</t>
  </si>
  <si>
    <t xml:space="preserve">IST </t>
  </si>
  <si>
    <t>PODSUMOWANIE WG TYPU KONTENERA</t>
  </si>
  <si>
    <t>Typ kontenera / urządzenia</t>
  </si>
  <si>
    <t>Kontrola (różnica vs RAZEM w W:AC)</t>
  </si>
  <si>
    <t>DOSTĘPNOŚĆ SANITARIATÓW – OSÓB NA 1 OCZKO</t>
  </si>
  <si>
    <t>Strefa</t>
  </si>
  <si>
    <t>Populacja</t>
  </si>
  <si>
    <t>WSJ – razem</t>
  </si>
  <si>
    <t>Pisuary liczone na połowę populacji (mężczyźni).</t>
  </si>
  <si>
    <t>Toalety bezodpływowe</t>
  </si>
  <si>
    <t>Umywalnia</t>
  </si>
  <si>
    <t>NP.</t>
  </si>
  <si>
    <t>Bus Terminal 2</t>
  </si>
  <si>
    <t>Bus Terminal 1</t>
  </si>
  <si>
    <t>Arena</t>
  </si>
  <si>
    <t>Farm East</t>
  </si>
  <si>
    <t>Forest</t>
  </si>
  <si>
    <t>Marina Nadwiślańska</t>
  </si>
  <si>
    <t>SUMA</t>
  </si>
  <si>
    <t>ON-Site</t>
  </si>
  <si>
    <t>Off-site</t>
  </si>
  <si>
    <t>Beach</t>
  </si>
  <si>
    <t>Marina Wiślinka</t>
  </si>
  <si>
    <t>Marina Błotnik</t>
  </si>
  <si>
    <t>Młynówka</t>
  </si>
  <si>
    <t>Plac Zebrań Ludowych</t>
  </si>
  <si>
    <t>Amber Expo</t>
  </si>
  <si>
    <t>Toaleta</t>
  </si>
  <si>
    <t>3 x 14</t>
  </si>
  <si>
    <t>Zbiorniki</t>
  </si>
  <si>
    <t>Zbiornik elastyczny 30m3</t>
  </si>
  <si>
    <t>Zbiornik elastyczny 60m3</t>
  </si>
  <si>
    <t>Zbiornik na wodę użytkową</t>
  </si>
  <si>
    <t>Pozostałe urządzenia</t>
  </si>
  <si>
    <t>Do retencji wody szarej</t>
  </si>
  <si>
    <t>Do magazynowania wody na cele PPOŻ</t>
  </si>
  <si>
    <t>Kotłownia olejowa</t>
  </si>
  <si>
    <t>20 punktów o łącznej pojemności 100 - 140m3, wyposażone w szeroki otwór do wlewania wody lub plastikowy zlew zapobiegajacy rozlewaniu się płynów. Z możliwością podłączenia do instalacji kanalizacyjnej. Można zastąpić zbiornikami typu mauser w ilości odpowiadającej całkowitej pojemności.</t>
  </si>
  <si>
    <t>Do podgrzewu wody w prysznicach oraz umywalniach.</t>
  </si>
  <si>
    <t>Rodzaj zbiornika</t>
  </si>
  <si>
    <t>Ilość [szt.]</t>
  </si>
  <si>
    <t>Uwagi</t>
  </si>
  <si>
    <t>Urządzenie</t>
  </si>
  <si>
    <t>Zbiornik na wodę po myciu naczyń</t>
  </si>
  <si>
    <t>RAZEM ON-Site + Off-site</t>
  </si>
  <si>
    <t>RAZEM zbiorniki</t>
  </si>
  <si>
    <t>Kontener z możliwością przyłączenia do miejskiej sieci</t>
  </si>
  <si>
    <t>Wolnostojące punkty mycia naczyń</t>
  </si>
  <si>
    <t>Wolnotojące punkty prania ręcznego</t>
  </si>
  <si>
    <t>Do retencji wody użytkowej 9m3</t>
  </si>
  <si>
    <t>z1</t>
  </si>
  <si>
    <t>z2</t>
  </si>
  <si>
    <t>PODSUMOWANIE (A170:M199)</t>
  </si>
  <si>
    <t>SUMA ON-Site</t>
  </si>
  <si>
    <t>SUMA Off-site</t>
  </si>
  <si>
    <t>z3.2</t>
  </si>
  <si>
    <t>z3.1</t>
  </si>
  <si>
    <t>z5</t>
  </si>
  <si>
    <t>z4.1</t>
  </si>
  <si>
    <t>z4.2</t>
  </si>
  <si>
    <t>Liczba [szt.]</t>
  </si>
  <si>
    <t>WC typu azjatyckiego</t>
  </si>
  <si>
    <t>WC dla osób z niepełnosprawnością</t>
  </si>
  <si>
    <t>Umywalnia wolnostojąca</t>
  </si>
  <si>
    <t>Komentarz zamawiającego</t>
  </si>
  <si>
    <t>Cena brutto</t>
  </si>
  <si>
    <t xml:space="preserve">ZADANIE 2 </t>
  </si>
  <si>
    <t xml:space="preserve">ZADANIE 1 </t>
  </si>
  <si>
    <t>WC z umywalką</t>
  </si>
  <si>
    <t>SUMA ZADANIE 3.1</t>
  </si>
  <si>
    <t>ZADANIE 3.1</t>
  </si>
  <si>
    <t>ZADANIE 3.2</t>
  </si>
  <si>
    <t>SUMA ZADANIE 4.1</t>
  </si>
  <si>
    <t>ZADANIE 4.1</t>
  </si>
  <si>
    <t xml:space="preserve">ZADANIE 4.2 </t>
  </si>
  <si>
    <t>Dostępna liczba urządzeń</t>
  </si>
  <si>
    <t>URZĄDZENIA KONTENEROWE</t>
  </si>
  <si>
    <t>RAZEM kontenery [szt.]</t>
  </si>
  <si>
    <t>TOALETY BEZODPŁYWOWE</t>
  </si>
  <si>
    <t>RAZEM bezodpływowe [oczka/szt.]</t>
  </si>
  <si>
    <t>POZOSTAŁE URZĄDZENIA</t>
  </si>
  <si>
    <t>RAZEM pozostałe [szt.]</t>
  </si>
  <si>
    <t>Kontener sanitarny dla osób z niepełnosprawnością</t>
  </si>
  <si>
    <t xml:space="preserve">ZADANIE 5 </t>
  </si>
  <si>
    <t>Zadanie</t>
  </si>
  <si>
    <t>Koszt brutto [PLN]</t>
  </si>
  <si>
    <t>RAZEM koszt realizacji</t>
  </si>
  <si>
    <t>Zadanie 1</t>
  </si>
  <si>
    <t>Zadanie 2</t>
  </si>
  <si>
    <t>Zadanie 3.1</t>
  </si>
  <si>
    <t>Zadanie 3.2</t>
  </si>
  <si>
    <t>Zadanie 4.1</t>
  </si>
  <si>
    <t>Zadanie 4.2</t>
  </si>
  <si>
    <t>Zadanie 5</t>
  </si>
  <si>
    <t>39 kontenerów wyposażonych w 1 toaletę typu azjatyckiego.</t>
  </si>
  <si>
    <t>4 kontenery  wyposażone w 1 toaletę typu azjatyckiego.</t>
  </si>
  <si>
    <t>15 kontenerów wyposażone w 1 toaletę typu azjatyckiego.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</si>
</sst>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* #,##0.00_)\ &quot;zł&quot;_ ;_ * \(#,##0.00\)\ &quot;zł&quot;_ ;_ * &quot;-&quot;??_)\ &quot;zł&quot;_ ;_ @_ "/>
    <numFmt numFmtId="164" formatCode="0.0"/>
    <numFmt numFmtId="165" formatCode="#,##0.##;\-#,##0.##;&quot;–&quot;"/>
    <numFmt numFmtId="166" formatCode="#,##0;\-#,##0;&quot;–&quot;"/>
    <numFmt numFmtId="167" formatCode="#,##0.0#;\-#,##0.0#;&quot;–&quot;"/>
    <numFmt numFmtId="168" formatCode="#,##0.0;\-#,##0.0;&quot;–&quot;"/>
    <numFmt numFmtId="169" formatCode="#,##0.0;\-#,##0.0;&quot;OK&quot;"/>
    <numFmt numFmtId="171" formatCode="#,##0.00&quot; zł&quot;;\-#,##0.00&quot; zł&quot;;&quot;–&quot;"/>
  </numFmts>
  <fonts count="19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rgb="FF0000FF"/>
      <name val="Aptos Narrow"/>
      <scheme val="minor"/>
    </font>
    <font>
      <b/>
      <sz val="12"/>
      <color rgb="FFFFFFFF"/>
      <name val="Aptos Narrow"/>
      <scheme val="minor"/>
    </font>
    <font>
      <b/>
      <i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i/>
      <sz val="10"/>
      <color theme="1"/>
      <name val="Aptos Narrow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rgb="FF000000"/>
      <name val="Aptos Narrow"/>
      <scheme val="minor"/>
    </font>
    <font>
      <b/>
      <sz val="12"/>
      <color rgb="FF000000"/>
      <name val="Aptos Narrow"/>
      <scheme val="minor"/>
    </font>
    <font>
      <b/>
      <sz val="14"/>
      <color rgb="FF000000"/>
      <name val="Aptos Narrow"/>
      <scheme val="minor"/>
    </font>
    <font>
      <i/>
      <sz val="12"/>
      <color rgb="FF595959"/>
      <name val="Aptos Narrow"/>
      <scheme val="minor"/>
    </font>
    <font>
      <sz val="8"/>
      <name val="Aptos Narrow"/>
      <family val="2"/>
      <charset val="238"/>
      <scheme val="minor"/>
    </font>
    <font>
      <sz val="12"/>
      <color rgb="FF1F4E79"/>
      <name val="Aptos Narrow"/>
      <scheme val="minor"/>
    </font>
    <font>
      <b/>
      <sz val="12"/>
      <color rgb="FF1F4E79"/>
      <name val="Aptos Narrow"/>
      <scheme val="minor"/>
    </font>
    <font>
      <b/>
      <sz val="12"/>
      <color rgb="FF0000FF"/>
      <name val="Aptos Narrow"/>
      <scheme val="minor"/>
    </font>
    <font>
      <b/>
      <sz val="14"/>
      <color rgb="FFFFFFFF"/>
      <name val="Aptos Narrow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DC3E6"/>
        <bgColor indexed="64"/>
      </patternFill>
    </fill>
  </fills>
  <borders count="9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/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medium">
        <color rgb="FF000000"/>
      </right>
      <top style="thin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 style="medium">
        <color rgb="FF808080"/>
      </top>
      <bottom style="thin">
        <color rgb="FFBFBFBF"/>
      </bottom>
      <diagonal/>
    </border>
    <border>
      <left/>
      <right/>
      <top style="medium">
        <color rgb="FF808080"/>
      </top>
      <bottom style="thin">
        <color rgb="FFBFBFBF"/>
      </bottom>
      <diagonal/>
    </border>
    <border>
      <left/>
      <right style="medium">
        <color rgb="FF808080"/>
      </right>
      <top style="medium">
        <color rgb="FF808080"/>
      </top>
      <bottom style="thin">
        <color rgb="FFBFBFBF"/>
      </bottom>
      <diagonal/>
    </border>
    <border>
      <left style="medium">
        <color rgb="FF808080"/>
      </left>
      <right style="thin">
        <color rgb="FFBFBFBF"/>
      </right>
      <top style="medium">
        <color rgb="FF80808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808080"/>
      </top>
      <bottom style="thin">
        <color rgb="FFBFBFBF"/>
      </bottom>
      <diagonal/>
    </border>
    <border>
      <left style="thin">
        <color rgb="FFBFBFBF"/>
      </left>
      <right style="medium">
        <color rgb="FF808080"/>
      </right>
      <top style="medium">
        <color rgb="FF808080"/>
      </top>
      <bottom style="thin">
        <color rgb="FFBFBFBF"/>
      </bottom>
      <diagonal/>
    </border>
    <border>
      <left style="medium">
        <color rgb="FF80808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808080"/>
      </right>
      <top style="thin">
        <color rgb="FFBFBFBF"/>
      </top>
      <bottom style="thin">
        <color rgb="FFBFBFBF"/>
      </bottom>
      <diagonal/>
    </border>
    <border>
      <left style="medium">
        <color rgb="FF808080"/>
      </left>
      <right style="thin">
        <color rgb="FFBFBFBF"/>
      </right>
      <top style="thin">
        <color rgb="FFBFBFBF"/>
      </top>
      <bottom style="medium">
        <color rgb="FF808080"/>
      </bottom>
      <diagonal/>
    </border>
    <border>
      <left style="thin">
        <color rgb="FFBFBFBF"/>
      </left>
      <right style="medium">
        <color rgb="FF808080"/>
      </right>
      <top style="thin">
        <color rgb="FFBFBFBF"/>
      </top>
      <bottom style="medium">
        <color rgb="FF808080"/>
      </bottom>
      <diagonal/>
    </border>
    <border>
      <left style="medium">
        <color rgb="FF808080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medium">
        <color rgb="FF808080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medium">
        <color rgb="FF808080"/>
      </top>
      <bottom/>
      <diagonal/>
    </border>
    <border>
      <left style="medium">
        <color rgb="FF808080"/>
      </left>
      <right style="thin">
        <color rgb="FFBFBFBF"/>
      </right>
      <top style="medium">
        <color rgb="FF808080"/>
      </top>
      <bottom style="medium">
        <color rgb="FF808080"/>
      </bottom>
      <diagonal/>
    </border>
    <border>
      <left style="thin">
        <color rgb="FFBFBFBF"/>
      </left>
      <right style="thin">
        <color rgb="FFBFBFBF"/>
      </right>
      <top style="medium">
        <color rgb="FF808080"/>
      </top>
      <bottom style="medium">
        <color rgb="FF808080"/>
      </bottom>
      <diagonal/>
    </border>
    <border>
      <left style="thin">
        <color rgb="FFBFBFBF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00000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/>
      <top style="medium">
        <color rgb="FF000000"/>
      </top>
      <bottom style="medium">
        <color rgb="FF000000"/>
      </bottom>
      <diagonal/>
    </border>
    <border>
      <left style="thin">
        <color rgb="FFBFBFBF"/>
      </left>
      <right style="thin">
        <color rgb="FFBFBFBF"/>
      </right>
      <top style="medium">
        <color rgb="FF808080"/>
      </top>
      <bottom style="medium">
        <color auto="1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medium">
        <color rgb="FF808080"/>
      </top>
      <bottom/>
      <diagonal/>
    </border>
    <border>
      <left style="thin">
        <color rgb="FFBFBFBF"/>
      </left>
      <right style="medium">
        <color indexed="64"/>
      </right>
      <top style="medium">
        <color rgb="FF808080"/>
      </top>
      <bottom/>
      <diagonal/>
    </border>
    <border>
      <left style="medium">
        <color indexed="64"/>
      </left>
      <right style="thin">
        <color rgb="FFBFBFBF"/>
      </right>
      <top style="medium">
        <color rgb="FF808080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rgb="FF808080"/>
      </top>
      <bottom style="medium">
        <color indexed="64"/>
      </bottom>
      <diagonal/>
    </border>
    <border>
      <left style="medium">
        <color rgb="FF000000"/>
      </left>
      <right style="thin">
        <color rgb="FF808080"/>
      </right>
      <top/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/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000000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medium">
        <color rgb="FF000000"/>
      </right>
      <top/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medium">
        <color rgb="FF000000"/>
      </top>
      <bottom style="medium">
        <color rgb="FF000000"/>
      </bottom>
      <diagonal/>
    </border>
    <border>
      <left style="thin">
        <color rgb="FFBFBFBF"/>
      </left>
      <right style="thin">
        <color rgb="FFBFBFBF"/>
      </right>
      <top style="medium">
        <color rgb="FF000000"/>
      </top>
      <bottom style="medium">
        <color rgb="FF000000"/>
      </bottom>
      <diagonal/>
    </border>
    <border>
      <left style="thin">
        <color rgb="FFBFBFB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medium">
        <color rgb="FF000000"/>
      </right>
      <top style="thin">
        <color rgb="FFBFBFBF"/>
      </top>
      <bottom/>
      <diagonal/>
    </border>
    <border>
      <left style="medium">
        <color rgb="FF000000"/>
      </left>
      <right/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medium">
        <color rgb="FF00000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BFBFBF"/>
      </left>
      <right style="medium">
        <color rgb="FF000000"/>
      </right>
      <top style="medium">
        <color rgb="FF00000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000000"/>
      </bottom>
      <diagonal/>
    </border>
    <border>
      <left style="thin">
        <color rgb="FFBFBFBF"/>
      </left>
      <right style="medium">
        <color rgb="FF000000"/>
      </right>
      <top style="thin">
        <color rgb="FFBFBFBF"/>
      </top>
      <bottom style="medium">
        <color rgb="FF000000"/>
      </bottom>
      <diagonal/>
    </border>
    <border>
      <left style="medium">
        <color rgb="FF000000"/>
      </left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medium">
        <color rgb="FF000000"/>
      </bottom>
      <diagonal/>
    </border>
    <border>
      <left style="medium">
        <color rgb="FF000000"/>
      </left>
      <right style="thin">
        <color rgb="FFBFBFBF"/>
      </right>
      <top style="medium">
        <color rgb="FF000000"/>
      </top>
      <bottom/>
      <diagonal/>
    </border>
    <border>
      <left style="thin">
        <color rgb="FFBFBFBF"/>
      </left>
      <right style="thin">
        <color rgb="FFBFBFBF"/>
      </right>
      <top style="medium">
        <color rgb="FF000000"/>
      </top>
      <bottom/>
      <diagonal/>
    </border>
    <border>
      <left style="thin">
        <color rgb="FFBFBFBF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BFBFBF"/>
      </right>
      <top style="thin">
        <color rgb="FF808080"/>
      </top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808080"/>
      </top>
      <bottom style="thin">
        <color rgb="FF808080"/>
      </bottom>
      <diagonal/>
    </border>
    <border>
      <left style="thin">
        <color rgb="FFBFBFBF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BFBFBF"/>
      </right>
      <top style="thin">
        <color rgb="FF808080"/>
      </top>
      <bottom/>
      <diagonal/>
    </border>
    <border>
      <left style="thin">
        <color rgb="FFBFBFBF"/>
      </left>
      <right style="thin">
        <color rgb="FFBFBFBF"/>
      </right>
      <top style="thin">
        <color rgb="FF808080"/>
      </top>
      <bottom/>
      <diagonal/>
    </border>
    <border>
      <left style="thin">
        <color rgb="FFBFBFBF"/>
      </left>
      <right style="medium">
        <color rgb="FF000000"/>
      </right>
      <top style="thin">
        <color rgb="FF808080"/>
      </top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7" borderId="0" xfId="0" applyFont="1" applyFill="1" applyAlignment="1">
      <alignment horizontal="left" vertical="center"/>
    </xf>
    <xf numFmtId="0" fontId="2" fillId="7" borderId="23" xfId="0" applyFont="1" applyFill="1" applyBorder="1" applyAlignment="1">
      <alignment horizontal="left"/>
    </xf>
    <xf numFmtId="0" fontId="2" fillId="7" borderId="24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7" borderId="23" xfId="0" applyFont="1" applyFill="1" applyBorder="1" applyAlignment="1">
      <alignment horizontal="left" vertical="center"/>
    </xf>
    <xf numFmtId="165" fontId="1" fillId="0" borderId="24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2" fillId="7" borderId="25" xfId="0" applyFont="1" applyFill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5" fillId="10" borderId="32" xfId="0" applyFont="1" applyFill="1" applyBorder="1" applyAlignment="1">
      <alignment horizontal="left"/>
    </xf>
    <xf numFmtId="0" fontId="1" fillId="0" borderId="22" xfId="0" applyFont="1" applyBorder="1"/>
    <xf numFmtId="0" fontId="1" fillId="0" borderId="26" xfId="0" applyFont="1" applyBorder="1" applyAlignment="1">
      <alignment horizontal="left"/>
    </xf>
    <xf numFmtId="2" fontId="4" fillId="0" borderId="27" xfId="0" applyNumberFormat="1" applyFont="1" applyBorder="1"/>
    <xf numFmtId="166" fontId="1" fillId="0" borderId="25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1" fontId="4" fillId="0" borderId="36" xfId="0" applyNumberFormat="1" applyFont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165" fontId="1" fillId="7" borderId="3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6" fontId="5" fillId="10" borderId="34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2" fillId="9" borderId="24" xfId="0" applyFont="1" applyFill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166" fontId="1" fillId="0" borderId="24" xfId="0" applyNumberFormat="1" applyFont="1" applyBorder="1" applyAlignment="1">
      <alignment horizontal="center"/>
    </xf>
    <xf numFmtId="166" fontId="2" fillId="7" borderId="24" xfId="0" applyNumberFormat="1" applyFont="1" applyFill="1" applyBorder="1" applyAlignment="1">
      <alignment horizontal="center"/>
    </xf>
    <xf numFmtId="0" fontId="2" fillId="9" borderId="24" xfId="0" applyFont="1" applyFill="1" applyBorder="1" applyAlignment="1">
      <alignment horizontal="center" vertical="center"/>
    </xf>
    <xf numFmtId="165" fontId="2" fillId="7" borderId="24" xfId="0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3" fontId="4" fillId="11" borderId="24" xfId="0" applyNumberFormat="1" applyFont="1" applyFill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3" fontId="4" fillId="11" borderId="29" xfId="0" applyNumberFormat="1" applyFont="1" applyFill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0" fontId="5" fillId="10" borderId="32" xfId="0" applyFont="1" applyFill="1" applyBorder="1" applyAlignment="1">
      <alignment horizontal="left" vertical="center"/>
    </xf>
    <xf numFmtId="3" fontId="5" fillId="10" borderId="33" xfId="0" applyNumberFormat="1" applyFont="1" applyFill="1" applyBorder="1" applyAlignment="1">
      <alignment horizontal="center" vertical="center"/>
    </xf>
    <xf numFmtId="164" fontId="5" fillId="10" borderId="33" xfId="0" applyNumberFormat="1" applyFont="1" applyFill="1" applyBorder="1" applyAlignment="1">
      <alignment horizontal="center" vertical="center"/>
    </xf>
    <xf numFmtId="164" fontId="5" fillId="10" borderId="34" xfId="0" applyNumberFormat="1" applyFont="1" applyFill="1" applyBorder="1" applyAlignment="1">
      <alignment horizontal="center" vertical="center"/>
    </xf>
    <xf numFmtId="166" fontId="1" fillId="0" borderId="29" xfId="0" applyNumberFormat="1" applyFont="1" applyBorder="1" applyAlignment="1">
      <alignment horizontal="center"/>
    </xf>
    <xf numFmtId="166" fontId="1" fillId="0" borderId="30" xfId="0" applyNumberFormat="1" applyFont="1" applyBorder="1" applyAlignment="1">
      <alignment horizontal="center"/>
    </xf>
    <xf numFmtId="0" fontId="8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7" borderId="45" xfId="0" applyFont="1" applyFill="1" applyBorder="1" applyAlignment="1">
      <alignment horizontal="left"/>
    </xf>
    <xf numFmtId="0" fontId="2" fillId="7" borderId="46" xfId="0" applyFont="1" applyFill="1" applyBorder="1" applyAlignment="1">
      <alignment horizontal="center"/>
    </xf>
    <xf numFmtId="0" fontId="5" fillId="5" borderId="45" xfId="0" applyFont="1" applyFill="1" applyBorder="1" applyAlignment="1">
      <alignment horizontal="left"/>
    </xf>
    <xf numFmtId="0" fontId="1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left"/>
    </xf>
    <xf numFmtId="166" fontId="1" fillId="0" borderId="46" xfId="0" applyNumberFormat="1" applyFont="1" applyBorder="1" applyAlignment="1">
      <alignment horizontal="center"/>
    </xf>
    <xf numFmtId="166" fontId="2" fillId="7" borderId="46" xfId="0" applyNumberFormat="1" applyFont="1" applyFill="1" applyBorder="1" applyAlignment="1">
      <alignment horizontal="center"/>
    </xf>
    <xf numFmtId="165" fontId="1" fillId="0" borderId="46" xfId="0" applyNumberFormat="1" applyFont="1" applyBorder="1" applyAlignment="1">
      <alignment horizontal="center"/>
    </xf>
    <xf numFmtId="0" fontId="1" fillId="0" borderId="47" xfId="0" applyFont="1" applyBorder="1" applyAlignment="1">
      <alignment horizontal="left"/>
    </xf>
    <xf numFmtId="166" fontId="1" fillId="0" borderId="48" xfId="0" applyNumberFormat="1" applyFont="1" applyBorder="1" applyAlignment="1">
      <alignment horizontal="center"/>
    </xf>
    <xf numFmtId="0" fontId="2" fillId="7" borderId="49" xfId="0" applyFont="1" applyFill="1" applyBorder="1" applyAlignment="1">
      <alignment horizontal="left"/>
    </xf>
    <xf numFmtId="166" fontId="2" fillId="7" borderId="50" xfId="0" applyNumberFormat="1" applyFont="1" applyFill="1" applyBorder="1" applyAlignment="1">
      <alignment horizontal="center"/>
    </xf>
    <xf numFmtId="0" fontId="5" fillId="10" borderId="51" xfId="0" applyFont="1" applyFill="1" applyBorder="1" applyAlignment="1">
      <alignment horizontal="left"/>
    </xf>
    <xf numFmtId="166" fontId="5" fillId="10" borderId="52" xfId="0" applyNumberFormat="1" applyFont="1" applyFill="1" applyBorder="1" applyAlignment="1">
      <alignment horizontal="center"/>
    </xf>
    <xf numFmtId="0" fontId="2" fillId="9" borderId="46" xfId="0" applyFont="1" applyFill="1" applyBorder="1" applyAlignment="1">
      <alignment horizontal="center"/>
    </xf>
    <xf numFmtId="0" fontId="1" fillId="11" borderId="46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left" vertical="center"/>
    </xf>
    <xf numFmtId="165" fontId="1" fillId="11" borderId="46" xfId="0" applyNumberFormat="1" applyFont="1" applyFill="1" applyBorder="1" applyAlignment="1">
      <alignment horizontal="center"/>
    </xf>
    <xf numFmtId="0" fontId="5" fillId="5" borderId="45" xfId="0" applyFont="1" applyFill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2" fillId="7" borderId="49" xfId="0" applyFont="1" applyFill="1" applyBorder="1" applyAlignment="1">
      <alignment horizontal="left" vertical="center"/>
    </xf>
    <xf numFmtId="0" fontId="5" fillId="10" borderId="41" xfId="0" applyFont="1" applyFill="1" applyBorder="1" applyAlignment="1">
      <alignment horizontal="center"/>
    </xf>
    <xf numFmtId="166" fontId="1" fillId="11" borderId="24" xfId="0" applyNumberFormat="1" applyFont="1" applyFill="1" applyBorder="1" applyAlignment="1">
      <alignment horizontal="center"/>
    </xf>
    <xf numFmtId="166" fontId="1" fillId="11" borderId="29" xfId="0" applyNumberFormat="1" applyFont="1" applyFill="1" applyBorder="1" applyAlignment="1">
      <alignment horizontal="center"/>
    </xf>
    <xf numFmtId="166" fontId="5" fillId="10" borderId="33" xfId="0" applyNumberFormat="1" applyFont="1" applyFill="1" applyBorder="1" applyAlignment="1">
      <alignment horizontal="center"/>
    </xf>
    <xf numFmtId="166" fontId="1" fillId="11" borderId="46" xfId="0" applyNumberFormat="1" applyFont="1" applyFill="1" applyBorder="1" applyAlignment="1">
      <alignment horizontal="center"/>
    </xf>
    <xf numFmtId="166" fontId="4" fillId="11" borderId="46" xfId="0" applyNumberFormat="1" applyFont="1" applyFill="1" applyBorder="1" applyAlignment="1">
      <alignment horizontal="center"/>
    </xf>
    <xf numFmtId="166" fontId="2" fillId="11" borderId="46" xfId="0" applyNumberFormat="1" applyFont="1" applyFill="1" applyBorder="1" applyAlignment="1">
      <alignment horizontal="center"/>
    </xf>
    <xf numFmtId="166" fontId="2" fillId="11" borderId="48" xfId="0" applyNumberFormat="1" applyFont="1" applyFill="1" applyBorder="1" applyAlignment="1">
      <alignment horizontal="center"/>
    </xf>
    <xf numFmtId="166" fontId="2" fillId="11" borderId="50" xfId="0" applyNumberFormat="1" applyFont="1" applyFill="1" applyBorder="1" applyAlignment="1">
      <alignment horizontal="center"/>
    </xf>
    <xf numFmtId="166" fontId="5" fillId="10" borderId="41" xfId="0" applyNumberFormat="1" applyFont="1" applyFill="1" applyBorder="1" applyAlignment="1">
      <alignment horizontal="center"/>
    </xf>
    <xf numFmtId="166" fontId="2" fillId="7" borderId="31" xfId="0" applyNumberFormat="1" applyFont="1" applyFill="1" applyBorder="1" applyAlignment="1">
      <alignment horizontal="center"/>
    </xf>
    <xf numFmtId="166" fontId="4" fillId="0" borderId="24" xfId="0" applyNumberFormat="1" applyFont="1" applyBorder="1" applyAlignment="1">
      <alignment horizontal="center"/>
    </xf>
    <xf numFmtId="166" fontId="1" fillId="7" borderId="24" xfId="0" applyNumberFormat="1" applyFont="1" applyFill="1" applyBorder="1" applyAlignment="1">
      <alignment horizontal="center"/>
    </xf>
    <xf numFmtId="0" fontId="2" fillId="7" borderId="35" xfId="0" applyFont="1" applyFill="1" applyBorder="1" applyAlignment="1">
      <alignment horizontal="left" vertical="center"/>
    </xf>
    <xf numFmtId="0" fontId="2" fillId="7" borderId="36" xfId="0" applyFont="1" applyFill="1" applyBorder="1" applyAlignment="1">
      <alignment horizontal="left" vertical="center"/>
    </xf>
    <xf numFmtId="0" fontId="2" fillId="7" borderId="36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10" fillId="12" borderId="0" xfId="0" applyFont="1" applyFill="1"/>
    <xf numFmtId="0" fontId="11" fillId="7" borderId="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1" fontId="4" fillId="12" borderId="1" xfId="0" applyNumberFormat="1" applyFont="1" applyFill="1" applyBorder="1" applyAlignment="1">
      <alignment horizontal="center" vertical="center"/>
    </xf>
    <xf numFmtId="1" fontId="4" fillId="12" borderId="6" xfId="0" applyNumberFormat="1" applyFont="1" applyFill="1" applyBorder="1" applyAlignment="1">
      <alignment horizontal="center" vertical="center"/>
    </xf>
    <xf numFmtId="1" fontId="4" fillId="12" borderId="2" xfId="0" applyNumberFormat="1" applyFont="1" applyFill="1" applyBorder="1" applyAlignment="1">
      <alignment horizontal="center" vertical="center"/>
    </xf>
    <xf numFmtId="1" fontId="4" fillId="12" borderId="15" xfId="0" applyNumberFormat="1" applyFont="1" applyFill="1" applyBorder="1" applyAlignment="1">
      <alignment horizontal="center" vertical="center"/>
    </xf>
    <xf numFmtId="1" fontId="11" fillId="6" borderId="4" xfId="0" applyNumberFormat="1" applyFont="1" applyFill="1" applyBorder="1" applyAlignment="1">
      <alignment horizontal="center" vertical="center"/>
    </xf>
    <xf numFmtId="1" fontId="11" fillId="6" borderId="8" xfId="0" applyNumberFormat="1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0" fontId="10" fillId="12" borderId="56" xfId="0" applyFont="1" applyFill="1" applyBorder="1" applyAlignment="1">
      <alignment horizontal="left" vertical="center"/>
    </xf>
    <xf numFmtId="166" fontId="10" fillId="12" borderId="24" xfId="0" applyNumberFormat="1" applyFont="1" applyFill="1" applyBorder="1" applyAlignment="1">
      <alignment horizontal="center" vertical="center"/>
    </xf>
    <xf numFmtId="0" fontId="10" fillId="12" borderId="64" xfId="0" applyFont="1" applyFill="1" applyBorder="1" applyAlignment="1">
      <alignment horizontal="left" vertical="center"/>
    </xf>
    <xf numFmtId="166" fontId="10" fillId="12" borderId="29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left" vertical="center"/>
    </xf>
    <xf numFmtId="0" fontId="10" fillId="12" borderId="4" xfId="0" applyFont="1" applyFill="1" applyBorder="1" applyAlignment="1">
      <alignment horizontal="left" vertical="center"/>
    </xf>
    <xf numFmtId="1" fontId="4" fillId="12" borderId="4" xfId="0" applyNumberFormat="1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left" vertical="center" wrapText="1"/>
    </xf>
    <xf numFmtId="0" fontId="10" fillId="12" borderId="8" xfId="0" applyFont="1" applyFill="1" applyBorder="1" applyAlignment="1">
      <alignment horizontal="left" vertical="center" wrapText="1"/>
    </xf>
    <xf numFmtId="0" fontId="12" fillId="13" borderId="11" xfId="0" applyFont="1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/>
    </xf>
    <xf numFmtId="0" fontId="12" fillId="13" borderId="1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11" fillId="7" borderId="9" xfId="0" applyFont="1" applyFill="1" applyBorder="1" applyAlignment="1">
      <alignment horizontal="left" vertical="center"/>
    </xf>
    <xf numFmtId="1" fontId="4" fillId="12" borderId="1" xfId="0" applyNumberFormat="1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left" vertical="center" wrapText="1"/>
    </xf>
    <xf numFmtId="0" fontId="10" fillId="12" borderId="6" xfId="0" applyFont="1" applyFill="1" applyBorder="1" applyAlignment="1">
      <alignment horizontal="left" vertical="center" wrapText="1"/>
    </xf>
    <xf numFmtId="0" fontId="3" fillId="3" borderId="40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3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10" fillId="12" borderId="5" xfId="0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/>
    </xf>
    <xf numFmtId="0" fontId="10" fillId="12" borderId="14" xfId="0" applyFont="1" applyFill="1" applyBorder="1" applyAlignment="1">
      <alignment horizontal="left" vertical="center"/>
    </xf>
    <xf numFmtId="0" fontId="10" fillId="12" borderId="2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vertical="center"/>
    </xf>
    <xf numFmtId="0" fontId="10" fillId="12" borderId="53" xfId="0" applyFont="1" applyFill="1" applyBorder="1" applyAlignment="1">
      <alignment horizontal="left" vertical="center"/>
    </xf>
    <xf numFmtId="0" fontId="10" fillId="12" borderId="54" xfId="0" applyFont="1" applyFill="1" applyBorder="1" applyAlignment="1">
      <alignment horizontal="left" vertical="center"/>
    </xf>
    <xf numFmtId="0" fontId="10" fillId="12" borderId="54" xfId="0" applyFont="1" applyFill="1" applyBorder="1" applyAlignment="1">
      <alignment horizontal="left" vertical="center" wrapText="1"/>
    </xf>
    <xf numFmtId="0" fontId="10" fillId="12" borderId="5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66" fontId="10" fillId="0" borderId="0" xfId="0" applyNumberFormat="1" applyFont="1" applyFill="1" applyBorder="1" applyAlignment="1">
      <alignment horizontal="center" vertical="center"/>
    </xf>
    <xf numFmtId="168" fontId="1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center" vertical="center"/>
    </xf>
    <xf numFmtId="168" fontId="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9" fontId="1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center" vertical="center"/>
    </xf>
    <xf numFmtId="0" fontId="3" fillId="13" borderId="67" xfId="0" applyFont="1" applyFill="1" applyBorder="1" applyAlignment="1">
      <alignment horizontal="center"/>
    </xf>
    <xf numFmtId="0" fontId="11" fillId="7" borderId="36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left" vertical="center"/>
    </xf>
    <xf numFmtId="0" fontId="11" fillId="7" borderId="37" xfId="0" applyFont="1" applyFill="1" applyBorder="1" applyAlignment="1">
      <alignment horizontal="center" vertical="center"/>
    </xf>
    <xf numFmtId="0" fontId="11" fillId="7" borderId="69" xfId="0" applyFont="1" applyFill="1" applyBorder="1" applyAlignment="1">
      <alignment horizontal="center" vertical="center" wrapText="1"/>
    </xf>
    <xf numFmtId="0" fontId="11" fillId="7" borderId="70" xfId="0" applyFont="1" applyFill="1" applyBorder="1" applyAlignment="1">
      <alignment horizontal="center" vertical="center" wrapText="1"/>
    </xf>
    <xf numFmtId="0" fontId="11" fillId="7" borderId="72" xfId="0" applyFont="1" applyFill="1" applyBorder="1" applyAlignment="1">
      <alignment horizontal="center" vertical="center"/>
    </xf>
    <xf numFmtId="0" fontId="11" fillId="7" borderId="71" xfId="0" applyFont="1" applyFill="1" applyBorder="1" applyAlignment="1">
      <alignment horizontal="center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73" xfId="0" applyFont="1" applyFill="1" applyBorder="1" applyAlignment="1">
      <alignment horizontal="center" vertical="center"/>
    </xf>
    <xf numFmtId="0" fontId="11" fillId="7" borderId="70" xfId="0" applyFont="1" applyFill="1" applyBorder="1" applyAlignment="1">
      <alignment horizontal="center" vertical="center"/>
    </xf>
    <xf numFmtId="0" fontId="11" fillId="7" borderId="74" xfId="0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left"/>
    </xf>
    <xf numFmtId="0" fontId="2" fillId="7" borderId="75" xfId="0" applyFont="1" applyFill="1" applyBorder="1" applyAlignment="1">
      <alignment horizontal="center"/>
    </xf>
    <xf numFmtId="0" fontId="2" fillId="7" borderId="7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left"/>
    </xf>
    <xf numFmtId="0" fontId="1" fillId="12" borderId="5" xfId="0" applyFont="1" applyFill="1" applyBorder="1" applyAlignment="1">
      <alignment horizontal="left" vertical="center"/>
    </xf>
    <xf numFmtId="0" fontId="1" fillId="12" borderId="6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0" fontId="2" fillId="7" borderId="66" xfId="0" applyFont="1" applyFill="1" applyBorder="1" applyAlignment="1">
      <alignment horizontal="left"/>
    </xf>
    <xf numFmtId="0" fontId="3" fillId="13" borderId="68" xfId="0" applyFont="1" applyFill="1" applyBorder="1" applyAlignment="1">
      <alignment horizontal="center"/>
    </xf>
    <xf numFmtId="0" fontId="3" fillId="13" borderId="7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5" xfId="0" applyFont="1" applyFill="1" applyBorder="1"/>
    <xf numFmtId="0" fontId="2" fillId="14" borderId="5" xfId="0" applyFont="1" applyFill="1" applyBorder="1"/>
    <xf numFmtId="0" fontId="2" fillId="14" borderId="1" xfId="0" applyFont="1" applyFill="1" applyBorder="1" applyAlignment="1">
      <alignment horizontal="center"/>
    </xf>
    <xf numFmtId="0" fontId="2" fillId="14" borderId="6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left"/>
    </xf>
    <xf numFmtId="0" fontId="1" fillId="12" borderId="4" xfId="0" applyFont="1" applyFill="1" applyBorder="1" applyAlignment="1">
      <alignment horizontal="center"/>
    </xf>
    <xf numFmtId="0" fontId="13" fillId="12" borderId="4" xfId="0" applyFont="1" applyFill="1" applyBorder="1" applyAlignment="1">
      <alignment horizontal="left"/>
    </xf>
    <xf numFmtId="0" fontId="13" fillId="12" borderId="8" xfId="0" applyFont="1" applyFill="1" applyBorder="1" applyAlignment="1">
      <alignment horizontal="left"/>
    </xf>
    <xf numFmtId="0" fontId="2" fillId="6" borderId="7" xfId="0" applyFont="1" applyFill="1" applyBorder="1"/>
    <xf numFmtId="0" fontId="2" fillId="6" borderId="8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0" fillId="7" borderId="1" xfId="0" applyFill="1" applyBorder="1"/>
    <xf numFmtId="0" fontId="0" fillId="7" borderId="6" xfId="0" applyFill="1" applyBorder="1"/>
    <xf numFmtId="0" fontId="2" fillId="7" borderId="2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/>
    </xf>
    <xf numFmtId="0" fontId="1" fillId="12" borderId="10" xfId="0" applyFont="1" applyFill="1" applyBorder="1" applyAlignment="1">
      <alignment horizontal="center"/>
    </xf>
    <xf numFmtId="166" fontId="4" fillId="12" borderId="24" xfId="0" applyNumberFormat="1" applyFont="1" applyFill="1" applyBorder="1" applyAlignment="1">
      <alignment horizontal="center" vertical="center"/>
    </xf>
    <xf numFmtId="166" fontId="10" fillId="12" borderId="24" xfId="0" applyNumberFormat="1" applyFont="1" applyFill="1" applyBorder="1" applyAlignment="1">
      <alignment horizontal="left" vertical="center" wrapText="1"/>
    </xf>
    <xf numFmtId="166" fontId="10" fillId="12" borderId="57" xfId="0" applyNumberFormat="1" applyFont="1" applyFill="1" applyBorder="1" applyAlignment="1">
      <alignment horizontal="left" vertical="center" wrapText="1"/>
    </xf>
    <xf numFmtId="166" fontId="11" fillId="11" borderId="24" xfId="0" applyNumberFormat="1" applyFont="1" applyFill="1" applyBorder="1" applyAlignment="1">
      <alignment horizontal="center" vertical="center"/>
    </xf>
    <xf numFmtId="166" fontId="11" fillId="11" borderId="29" xfId="0" applyNumberFormat="1" applyFont="1" applyFill="1" applyBorder="1" applyAlignment="1">
      <alignment horizontal="center" vertical="center"/>
    </xf>
    <xf numFmtId="0" fontId="18" fillId="8" borderId="82" xfId="0" applyFont="1" applyFill="1" applyBorder="1" applyAlignment="1">
      <alignment horizontal="center" vertical="center"/>
    </xf>
    <xf numFmtId="0" fontId="18" fillId="8" borderId="83" xfId="0" applyFont="1" applyFill="1" applyBorder="1" applyAlignment="1">
      <alignment horizontal="center" vertical="center"/>
    </xf>
    <xf numFmtId="0" fontId="18" fillId="8" borderId="84" xfId="0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left" vertical="center"/>
    </xf>
    <xf numFmtId="166" fontId="5" fillId="5" borderId="59" xfId="0" applyNumberFormat="1" applyFont="1" applyFill="1" applyBorder="1" applyAlignment="1">
      <alignment horizontal="left" vertical="center"/>
    </xf>
    <xf numFmtId="0" fontId="5" fillId="5" borderId="59" xfId="0" applyFont="1" applyFill="1" applyBorder="1" applyAlignment="1">
      <alignment horizontal="left" vertical="center" wrapText="1"/>
    </xf>
    <xf numFmtId="171" fontId="5" fillId="5" borderId="59" xfId="0" applyNumberFormat="1" applyFont="1" applyFill="1" applyBorder="1" applyAlignment="1">
      <alignment horizontal="left" vertical="center"/>
    </xf>
    <xf numFmtId="0" fontId="5" fillId="5" borderId="60" xfId="0" applyFont="1" applyFill="1" applyBorder="1" applyAlignment="1">
      <alignment horizontal="left" vertical="center" wrapText="1"/>
    </xf>
    <xf numFmtId="0" fontId="11" fillId="7" borderId="81" xfId="0" applyFont="1" applyFill="1" applyBorder="1" applyAlignment="1">
      <alignment horizontal="left" vertical="center" wrapText="1"/>
    </xf>
    <xf numFmtId="0" fontId="11" fillId="7" borderId="78" xfId="0" applyFont="1" applyFill="1" applyBorder="1" applyAlignment="1">
      <alignment horizontal="center" vertical="center" wrapText="1"/>
    </xf>
    <xf numFmtId="0" fontId="11" fillId="9" borderId="78" xfId="0" applyFont="1" applyFill="1" applyBorder="1" applyAlignment="1">
      <alignment horizontal="center" vertical="center" wrapText="1"/>
    </xf>
    <xf numFmtId="0" fontId="16" fillId="16" borderId="78" xfId="0" applyFont="1" applyFill="1" applyBorder="1" applyAlignment="1">
      <alignment horizontal="center" vertical="center" wrapText="1"/>
    </xf>
    <xf numFmtId="0" fontId="11" fillId="7" borderId="79" xfId="0" applyFont="1" applyFill="1" applyBorder="1" applyAlignment="1">
      <alignment horizontal="center" vertical="center" wrapText="1"/>
    </xf>
    <xf numFmtId="166" fontId="10" fillId="12" borderId="29" xfId="0" applyNumberFormat="1" applyFont="1" applyFill="1" applyBorder="1" applyAlignment="1">
      <alignment horizontal="left" vertical="center" wrapText="1"/>
    </xf>
    <xf numFmtId="166" fontId="4" fillId="12" borderId="29" xfId="0" applyNumberFormat="1" applyFont="1" applyFill="1" applyBorder="1" applyAlignment="1">
      <alignment horizontal="center" vertical="center"/>
    </xf>
    <xf numFmtId="166" fontId="10" fillId="12" borderId="65" xfId="0" applyNumberFormat="1" applyFont="1" applyFill="1" applyBorder="1" applyAlignment="1">
      <alignment horizontal="left" vertical="center" wrapText="1"/>
    </xf>
    <xf numFmtId="0" fontId="11" fillId="6" borderId="61" xfId="0" applyFont="1" applyFill="1" applyBorder="1" applyAlignment="1">
      <alignment horizontal="left" vertical="center"/>
    </xf>
    <xf numFmtId="0" fontId="11" fillId="6" borderId="62" xfId="0" applyFont="1" applyFill="1" applyBorder="1"/>
    <xf numFmtId="166" fontId="11" fillId="9" borderId="62" xfId="0" applyNumberFormat="1" applyFont="1" applyFill="1" applyBorder="1" applyAlignment="1">
      <alignment horizontal="center"/>
    </xf>
    <xf numFmtId="171" fontId="16" fillId="18" borderId="62" xfId="0" applyNumberFormat="1" applyFont="1" applyFill="1" applyBorder="1" applyAlignment="1">
      <alignment horizontal="center"/>
    </xf>
    <xf numFmtId="0" fontId="11" fillId="6" borderId="63" xfId="0" applyFont="1" applyFill="1" applyBorder="1"/>
    <xf numFmtId="0" fontId="11" fillId="15" borderId="85" xfId="0" applyFont="1" applyFill="1" applyBorder="1" applyAlignment="1">
      <alignment horizontal="left" vertical="center"/>
    </xf>
    <xf numFmtId="166" fontId="11" fillId="15" borderId="86" xfId="0" applyNumberFormat="1" applyFont="1" applyFill="1" applyBorder="1" applyAlignment="1">
      <alignment horizontal="center" vertical="center"/>
    </xf>
    <xf numFmtId="166" fontId="11" fillId="11" borderId="86" xfId="0" applyNumberFormat="1" applyFont="1" applyFill="1" applyBorder="1" applyAlignment="1">
      <alignment horizontal="center" vertical="center"/>
    </xf>
    <xf numFmtId="166" fontId="11" fillId="15" borderId="86" xfId="0" applyNumberFormat="1" applyFont="1" applyFill="1" applyBorder="1" applyAlignment="1">
      <alignment horizontal="left" vertical="center" wrapText="1"/>
    </xf>
    <xf numFmtId="166" fontId="17" fillId="15" borderId="86" xfId="0" applyNumberFormat="1" applyFont="1" applyFill="1" applyBorder="1" applyAlignment="1">
      <alignment horizontal="center" vertical="center"/>
    </xf>
    <xf numFmtId="166" fontId="11" fillId="15" borderId="87" xfId="0" applyNumberFormat="1" applyFont="1" applyFill="1" applyBorder="1" applyAlignment="1">
      <alignment horizontal="left" vertical="center" wrapText="1"/>
    </xf>
    <xf numFmtId="0" fontId="11" fillId="15" borderId="88" xfId="0" applyFont="1" applyFill="1" applyBorder="1" applyAlignment="1">
      <alignment horizontal="left" vertical="center"/>
    </xf>
    <xf numFmtId="166" fontId="11" fillId="15" borderId="89" xfId="0" applyNumberFormat="1" applyFont="1" applyFill="1" applyBorder="1" applyAlignment="1">
      <alignment horizontal="center" vertical="center"/>
    </xf>
    <xf numFmtId="166" fontId="11" fillId="11" borderId="89" xfId="0" applyNumberFormat="1" applyFont="1" applyFill="1" applyBorder="1" applyAlignment="1">
      <alignment horizontal="center" vertical="center"/>
    </xf>
    <xf numFmtId="166" fontId="11" fillId="15" borderId="89" xfId="0" applyNumberFormat="1" applyFont="1" applyFill="1" applyBorder="1" applyAlignment="1">
      <alignment horizontal="left" vertical="center" wrapText="1"/>
    </xf>
    <xf numFmtId="166" fontId="17" fillId="15" borderId="89" xfId="0" applyNumberFormat="1" applyFont="1" applyFill="1" applyBorder="1" applyAlignment="1">
      <alignment horizontal="center" vertical="center"/>
    </xf>
    <xf numFmtId="166" fontId="11" fillId="15" borderId="90" xfId="0" applyNumberFormat="1" applyFont="1" applyFill="1" applyBorder="1" applyAlignment="1">
      <alignment horizontal="left" vertical="center" wrapText="1"/>
    </xf>
    <xf numFmtId="166" fontId="17" fillId="6" borderId="62" xfId="0" applyNumberFormat="1" applyFont="1" applyFill="1" applyBorder="1" applyAlignment="1">
      <alignment horizontal="center" vertical="center"/>
    </xf>
    <xf numFmtId="44" fontId="16" fillId="18" borderId="62" xfId="0" applyNumberFormat="1" applyFont="1" applyFill="1" applyBorder="1" applyAlignment="1">
      <alignment horizontal="center"/>
    </xf>
    <xf numFmtId="44" fontId="15" fillId="17" borderId="24" xfId="0" applyNumberFormat="1" applyFont="1" applyFill="1" applyBorder="1" applyAlignment="1">
      <alignment horizontal="center" vertical="center"/>
    </xf>
    <xf numFmtId="44" fontId="15" fillId="17" borderId="29" xfId="0" applyNumberFormat="1" applyFont="1" applyFill="1" applyBorder="1" applyAlignment="1">
      <alignment horizontal="center" vertical="center"/>
    </xf>
    <xf numFmtId="44" fontId="16" fillId="17" borderId="89" xfId="0" applyNumberFormat="1" applyFont="1" applyFill="1" applyBorder="1" applyAlignment="1">
      <alignment horizontal="center" vertical="center"/>
    </xf>
    <xf numFmtId="44" fontId="16" fillId="17" borderId="86" xfId="0" applyNumberFormat="1" applyFont="1" applyFill="1" applyBorder="1" applyAlignment="1">
      <alignment horizontal="center" vertical="center"/>
    </xf>
    <xf numFmtId="166" fontId="11" fillId="11" borderId="29" xfId="0" applyNumberFormat="1" applyFont="1" applyFill="1" applyBorder="1" applyAlignment="1">
      <alignment horizontal="center"/>
    </xf>
    <xf numFmtId="0" fontId="10" fillId="12" borderId="29" xfId="0" applyFont="1" applyFill="1" applyBorder="1" applyAlignment="1">
      <alignment wrapText="1"/>
    </xf>
    <xf numFmtId="166" fontId="4" fillId="12" borderId="29" xfId="0" applyNumberFormat="1" applyFont="1" applyFill="1" applyBorder="1" applyAlignment="1">
      <alignment horizontal="center"/>
    </xf>
    <xf numFmtId="166" fontId="10" fillId="12" borderId="78" xfId="0" applyNumberFormat="1" applyFont="1" applyFill="1" applyBorder="1" applyAlignment="1">
      <alignment horizontal="center"/>
    </xf>
    <xf numFmtId="166" fontId="11" fillId="11" borderId="78" xfId="0" applyNumberFormat="1" applyFont="1" applyFill="1" applyBorder="1" applyAlignment="1">
      <alignment horizontal="center"/>
    </xf>
    <xf numFmtId="0" fontId="10" fillId="12" borderId="78" xfId="0" applyFont="1" applyFill="1" applyBorder="1" applyAlignment="1">
      <alignment wrapText="1"/>
    </xf>
    <xf numFmtId="166" fontId="4" fillId="12" borderId="78" xfId="0" applyNumberFormat="1" applyFont="1" applyFill="1" applyBorder="1" applyAlignment="1">
      <alignment horizontal="center"/>
    </xf>
    <xf numFmtId="0" fontId="5" fillId="5" borderId="56" xfId="0" applyFont="1" applyFill="1" applyBorder="1" applyAlignment="1">
      <alignment horizontal="left"/>
    </xf>
    <xf numFmtId="0" fontId="10" fillId="12" borderId="81" xfId="0" applyFont="1" applyFill="1" applyBorder="1" applyAlignment="1">
      <alignment horizontal="left"/>
    </xf>
    <xf numFmtId="0" fontId="10" fillId="12" borderId="79" xfId="0" applyFont="1" applyFill="1" applyBorder="1" applyAlignment="1">
      <alignment wrapText="1"/>
    </xf>
    <xf numFmtId="0" fontId="18" fillId="8" borderId="82" xfId="0" applyFont="1" applyFill="1" applyBorder="1" applyAlignment="1">
      <alignment horizontal="center"/>
    </xf>
    <xf numFmtId="0" fontId="18" fillId="8" borderId="83" xfId="0" applyFont="1" applyFill="1" applyBorder="1" applyAlignment="1">
      <alignment horizontal="center"/>
    </xf>
    <xf numFmtId="0" fontId="18" fillId="8" borderId="84" xfId="0" applyFont="1" applyFill="1" applyBorder="1" applyAlignment="1">
      <alignment horizontal="center"/>
    </xf>
    <xf numFmtId="0" fontId="5" fillId="5" borderId="58" xfId="0" applyFont="1" applyFill="1" applyBorder="1" applyAlignment="1">
      <alignment horizontal="left"/>
    </xf>
    <xf numFmtId="0" fontId="5" fillId="5" borderId="59" xfId="0" applyFont="1" applyFill="1" applyBorder="1" applyAlignment="1">
      <alignment horizontal="left"/>
    </xf>
    <xf numFmtId="0" fontId="5" fillId="5" borderId="60" xfId="0" applyFont="1" applyFill="1" applyBorder="1" applyAlignment="1">
      <alignment horizontal="left"/>
    </xf>
    <xf numFmtId="44" fontId="15" fillId="17" borderId="78" xfId="0" applyNumberFormat="1" applyFont="1" applyFill="1" applyBorder="1" applyAlignment="1">
      <alignment horizontal="center"/>
    </xf>
    <xf numFmtId="166" fontId="5" fillId="5" borderId="24" xfId="0" applyNumberFormat="1" applyFont="1" applyFill="1" applyBorder="1" applyAlignment="1">
      <alignment horizontal="left"/>
    </xf>
    <xf numFmtId="0" fontId="5" fillId="5" borderId="24" xfId="0" applyFont="1" applyFill="1" applyBorder="1" applyAlignment="1">
      <alignment horizontal="left" wrapText="1"/>
    </xf>
    <xf numFmtId="171" fontId="5" fillId="5" borderId="24" xfId="0" applyNumberFormat="1" applyFont="1" applyFill="1" applyBorder="1" applyAlignment="1">
      <alignment horizontal="left"/>
    </xf>
    <xf numFmtId="166" fontId="10" fillId="12" borderId="24" xfId="0" applyNumberFormat="1" applyFont="1" applyFill="1" applyBorder="1" applyAlignment="1">
      <alignment horizontal="center"/>
    </xf>
    <xf numFmtId="166" fontId="11" fillId="11" borderId="24" xfId="0" applyNumberFormat="1" applyFont="1" applyFill="1" applyBorder="1" applyAlignment="1">
      <alignment horizontal="center"/>
    </xf>
    <xf numFmtId="0" fontId="10" fillId="12" borderId="24" xfId="0" applyFont="1" applyFill="1" applyBorder="1" applyAlignment="1">
      <alignment wrapText="1"/>
    </xf>
    <xf numFmtId="166" fontId="4" fillId="12" borderId="24" xfId="0" applyNumberFormat="1" applyFont="1" applyFill="1" applyBorder="1" applyAlignment="1">
      <alignment horizontal="center"/>
    </xf>
    <xf numFmtId="166" fontId="11" fillId="15" borderId="24" xfId="0" applyNumberFormat="1" applyFont="1" applyFill="1" applyBorder="1" applyAlignment="1">
      <alignment horizontal="center"/>
    </xf>
    <xf numFmtId="0" fontId="11" fillId="15" borderId="24" xfId="0" applyFont="1" applyFill="1" applyBorder="1" applyAlignment="1">
      <alignment wrapText="1"/>
    </xf>
    <xf numFmtId="166" fontId="17" fillId="15" borderId="24" xfId="0" applyNumberFormat="1" applyFont="1" applyFill="1" applyBorder="1" applyAlignment="1">
      <alignment horizontal="center"/>
    </xf>
    <xf numFmtId="171" fontId="16" fillId="17" borderId="24" xfId="0" applyNumberFormat="1" applyFont="1" applyFill="1" applyBorder="1" applyAlignment="1">
      <alignment horizontal="center"/>
    </xf>
    <xf numFmtId="166" fontId="11" fillId="6" borderId="78" xfId="0" applyNumberFormat="1" applyFont="1" applyFill="1" applyBorder="1" applyAlignment="1">
      <alignment horizontal="center"/>
    </xf>
    <xf numFmtId="166" fontId="11" fillId="9" borderId="78" xfId="0" applyNumberFormat="1" applyFont="1" applyFill="1" applyBorder="1" applyAlignment="1">
      <alignment horizontal="center"/>
    </xf>
    <xf numFmtId="0" fontId="11" fillId="6" borderId="78" xfId="0" applyFont="1" applyFill="1" applyBorder="1" applyAlignment="1">
      <alignment wrapText="1"/>
    </xf>
    <xf numFmtId="166" fontId="17" fillId="6" borderId="78" xfId="0" applyNumberFormat="1" applyFont="1" applyFill="1" applyBorder="1" applyAlignment="1">
      <alignment horizontal="center"/>
    </xf>
    <xf numFmtId="171" fontId="16" fillId="18" borderId="78" xfId="0" applyNumberFormat="1" applyFont="1" applyFill="1" applyBorder="1" applyAlignment="1">
      <alignment horizontal="center"/>
    </xf>
    <xf numFmtId="0" fontId="10" fillId="12" borderId="56" xfId="0" applyFont="1" applyFill="1" applyBorder="1" applyAlignment="1">
      <alignment horizontal="left"/>
    </xf>
    <xf numFmtId="0" fontId="11" fillId="15" borderId="56" xfId="0" applyFont="1" applyFill="1" applyBorder="1" applyAlignment="1">
      <alignment horizontal="left"/>
    </xf>
    <xf numFmtId="0" fontId="5" fillId="5" borderId="57" xfId="0" applyFont="1" applyFill="1" applyBorder="1" applyAlignment="1">
      <alignment horizontal="left" wrapText="1"/>
    </xf>
    <xf numFmtId="0" fontId="10" fillId="12" borderId="57" xfId="0" applyFont="1" applyFill="1" applyBorder="1" applyAlignment="1">
      <alignment wrapText="1"/>
    </xf>
    <xf numFmtId="0" fontId="11" fillId="15" borderId="57" xfId="0" applyFont="1" applyFill="1" applyBorder="1" applyAlignment="1">
      <alignment wrapText="1"/>
    </xf>
    <xf numFmtId="0" fontId="11" fillId="6" borderId="79" xfId="0" applyFont="1" applyFill="1" applyBorder="1" applyAlignment="1">
      <alignment wrapText="1"/>
    </xf>
    <xf numFmtId="166" fontId="5" fillId="5" borderId="59" xfId="0" applyNumberFormat="1" applyFont="1" applyFill="1" applyBorder="1" applyAlignment="1">
      <alignment horizontal="left"/>
    </xf>
    <xf numFmtId="0" fontId="5" fillId="5" borderId="59" xfId="0" applyFont="1" applyFill="1" applyBorder="1" applyAlignment="1">
      <alignment horizontal="left" wrapText="1"/>
    </xf>
    <xf numFmtId="171" fontId="5" fillId="5" borderId="59" xfId="0" applyNumberFormat="1" applyFont="1" applyFill="1" applyBorder="1" applyAlignment="1">
      <alignment horizontal="left"/>
    </xf>
    <xf numFmtId="0" fontId="5" fillId="5" borderId="60" xfId="0" applyFont="1" applyFill="1" applyBorder="1" applyAlignment="1">
      <alignment horizontal="left" wrapText="1"/>
    </xf>
    <xf numFmtId="0" fontId="11" fillId="15" borderId="64" xfId="0" applyFont="1" applyFill="1" applyBorder="1" applyAlignment="1">
      <alignment horizontal="left"/>
    </xf>
    <xf numFmtId="166" fontId="11" fillId="15" borderId="29" xfId="0" applyNumberFormat="1" applyFont="1" applyFill="1" applyBorder="1" applyAlignment="1">
      <alignment horizontal="center"/>
    </xf>
    <xf numFmtId="0" fontId="11" fillId="15" borderId="29" xfId="0" applyFont="1" applyFill="1" applyBorder="1" applyAlignment="1">
      <alignment wrapText="1"/>
    </xf>
    <xf numFmtId="166" fontId="17" fillId="15" borderId="29" xfId="0" applyNumberFormat="1" applyFont="1" applyFill="1" applyBorder="1" applyAlignment="1">
      <alignment horizontal="center"/>
    </xf>
    <xf numFmtId="171" fontId="16" fillId="17" borderId="29" xfId="0" applyNumberFormat="1" applyFont="1" applyFill="1" applyBorder="1" applyAlignment="1">
      <alignment horizontal="center"/>
    </xf>
    <xf numFmtId="0" fontId="11" fillId="15" borderId="65" xfId="0" applyFont="1" applyFill="1" applyBorder="1" applyAlignment="1">
      <alignment wrapText="1"/>
    </xf>
    <xf numFmtId="0" fontId="11" fillId="6" borderId="61" xfId="0" applyFont="1" applyFill="1" applyBorder="1" applyAlignment="1">
      <alignment horizontal="left"/>
    </xf>
    <xf numFmtId="166" fontId="11" fillId="6" borderId="62" xfId="0" applyNumberFormat="1" applyFont="1" applyFill="1" applyBorder="1" applyAlignment="1">
      <alignment horizontal="center"/>
    </xf>
    <xf numFmtId="0" fontId="11" fillId="6" borderId="62" xfId="0" applyFont="1" applyFill="1" applyBorder="1" applyAlignment="1">
      <alignment wrapText="1"/>
    </xf>
    <xf numFmtId="166" fontId="17" fillId="6" borderId="62" xfId="0" applyNumberFormat="1" applyFont="1" applyFill="1" applyBorder="1" applyAlignment="1">
      <alignment horizontal="center"/>
    </xf>
    <xf numFmtId="0" fontId="11" fillId="6" borderId="63" xfId="0" applyFont="1" applyFill="1" applyBorder="1" applyAlignment="1">
      <alignment wrapText="1"/>
    </xf>
    <xf numFmtId="0" fontId="10" fillId="12" borderId="24" xfId="0" applyFont="1" applyFill="1" applyBorder="1" applyAlignment="1">
      <alignment horizontal="left" wrapText="1"/>
    </xf>
    <xf numFmtId="0" fontId="10" fillId="12" borderId="65" xfId="0" applyFont="1" applyFill="1" applyBorder="1" applyAlignment="1">
      <alignment wrapText="1"/>
    </xf>
    <xf numFmtId="166" fontId="5" fillId="5" borderId="59" xfId="0" applyNumberFormat="1" applyFont="1" applyFill="1" applyBorder="1" applyAlignment="1">
      <alignment horizontal="center"/>
    </xf>
    <xf numFmtId="171" fontId="5" fillId="5" borderId="59" xfId="0" applyNumberFormat="1" applyFont="1" applyFill="1" applyBorder="1" applyAlignment="1">
      <alignment horizontal="center"/>
    </xf>
    <xf numFmtId="166" fontId="5" fillId="5" borderId="24" xfId="0" applyNumberFormat="1" applyFont="1" applyFill="1" applyBorder="1" applyAlignment="1">
      <alignment horizontal="center"/>
    </xf>
    <xf numFmtId="171" fontId="5" fillId="5" borderId="24" xfId="0" applyNumberFormat="1" applyFont="1" applyFill="1" applyBorder="1" applyAlignment="1">
      <alignment horizontal="center"/>
    </xf>
    <xf numFmtId="0" fontId="5" fillId="5" borderId="24" xfId="0" applyFont="1" applyFill="1" applyBorder="1"/>
    <xf numFmtId="0" fontId="10" fillId="12" borderId="24" xfId="0" applyFont="1" applyFill="1" applyBorder="1"/>
    <xf numFmtId="0" fontId="11" fillId="15" borderId="24" xfId="0" applyFont="1" applyFill="1" applyBorder="1"/>
    <xf numFmtId="0" fontId="11" fillId="6" borderId="78" xfId="0" applyFont="1" applyFill="1" applyBorder="1"/>
    <xf numFmtId="0" fontId="5" fillId="5" borderId="59" xfId="0" applyFont="1" applyFill="1" applyBorder="1"/>
    <xf numFmtId="0" fontId="11" fillId="15" borderId="29" xfId="0" applyFont="1" applyFill="1" applyBorder="1"/>
    <xf numFmtId="0" fontId="11" fillId="6" borderId="62" xfId="0" applyFont="1" applyFill="1" applyBorder="1" applyAlignment="1">
      <alignment horizontal="left" wrapText="1"/>
    </xf>
    <xf numFmtId="0" fontId="11" fillId="7" borderId="78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wrapText="1"/>
    </xf>
    <xf numFmtId="0" fontId="5" fillId="5" borderId="57" xfId="0" applyFont="1" applyFill="1" applyBorder="1" applyAlignment="1">
      <alignment wrapText="1"/>
    </xf>
    <xf numFmtId="0" fontId="5" fillId="5" borderId="59" xfId="0" applyFont="1" applyFill="1" applyBorder="1" applyAlignment="1">
      <alignment wrapText="1"/>
    </xf>
    <xf numFmtId="0" fontId="5" fillId="5" borderId="60" xfId="0" applyFont="1" applyFill="1" applyBorder="1" applyAlignment="1">
      <alignment wrapText="1"/>
    </xf>
    <xf numFmtId="0" fontId="10" fillId="12" borderId="29" xfId="0" applyFont="1" applyFill="1" applyBorder="1"/>
    <xf numFmtId="0" fontId="10" fillId="12" borderId="29" xfId="0" applyFont="1" applyFill="1" applyBorder="1" applyAlignment="1">
      <alignment horizontal="left" wrapText="1"/>
    </xf>
    <xf numFmtId="0" fontId="5" fillId="5" borderId="58" xfId="0" applyFont="1" applyFill="1" applyBorder="1" applyAlignment="1">
      <alignment horizontal="left" wrapText="1"/>
    </xf>
    <xf numFmtId="0" fontId="10" fillId="12" borderId="56" xfId="0" applyFont="1" applyFill="1" applyBorder="1" applyAlignment="1">
      <alignment horizontal="left" wrapText="1"/>
    </xf>
    <xf numFmtId="0" fontId="11" fillId="15" borderId="56" xfId="0" applyFont="1" applyFill="1" applyBorder="1" applyAlignment="1">
      <alignment horizontal="left" wrapText="1"/>
    </xf>
    <xf numFmtId="0" fontId="5" fillId="5" borderId="56" xfId="0" applyFont="1" applyFill="1" applyBorder="1" applyAlignment="1">
      <alignment horizontal="left" wrapText="1"/>
    </xf>
    <xf numFmtId="0" fontId="11" fillId="15" borderId="64" xfId="0" applyFont="1" applyFill="1" applyBorder="1" applyAlignment="1">
      <alignment horizontal="left" wrapText="1"/>
    </xf>
    <xf numFmtId="0" fontId="11" fillId="6" borderId="61" xfId="0" applyFont="1" applyFill="1" applyBorder="1" applyAlignment="1">
      <alignment horizontal="left" wrapText="1"/>
    </xf>
    <xf numFmtId="0" fontId="11" fillId="6" borderId="81" xfId="0" applyFont="1" applyFill="1" applyBorder="1" applyAlignment="1">
      <alignment horizontal="left" wrapText="1"/>
    </xf>
    <xf numFmtId="0" fontId="5" fillId="8" borderId="80" xfId="0" applyFont="1" applyFill="1" applyBorder="1" applyAlignment="1">
      <alignment horizontal="left" wrapText="1"/>
    </xf>
    <xf numFmtId="0" fontId="2" fillId="6" borderId="81" xfId="0" applyFont="1" applyFill="1" applyBorder="1" applyAlignment="1">
      <alignment horizontal="left" wrapText="1"/>
    </xf>
    <xf numFmtId="0" fontId="5" fillId="8" borderId="77" xfId="0" applyFont="1" applyFill="1" applyBorder="1" applyAlignment="1">
      <alignment horizontal="center" wrapText="1"/>
    </xf>
    <xf numFmtId="166" fontId="11" fillId="11" borderId="57" xfId="0" applyNumberFormat="1" applyFont="1" applyFill="1" applyBorder="1" applyAlignment="1">
      <alignment horizontal="center"/>
    </xf>
    <xf numFmtId="166" fontId="2" fillId="9" borderId="79" xfId="0" applyNumberFormat="1" applyFont="1" applyFill="1" applyBorder="1" applyAlignment="1">
      <alignment horizontal="center"/>
    </xf>
    <xf numFmtId="44" fontId="15" fillId="17" borderId="24" xfId="0" applyNumberFormat="1" applyFont="1" applyFill="1" applyBorder="1" applyAlignment="1">
      <alignment horizontal="center"/>
    </xf>
    <xf numFmtId="44" fontId="15" fillId="17" borderId="29" xfId="0" applyNumberFormat="1" applyFont="1" applyFill="1" applyBorder="1" applyAlignment="1">
      <alignment horizontal="center"/>
    </xf>
    <xf numFmtId="0" fontId="2" fillId="6" borderId="81" xfId="0" applyFont="1" applyFill="1" applyBorder="1" applyAlignment="1">
      <alignment horizontal="left"/>
    </xf>
    <xf numFmtId="171" fontId="15" fillId="17" borderId="57" xfId="0" applyNumberFormat="1" applyFont="1" applyFill="1" applyBorder="1" applyAlignment="1">
      <alignment horizontal="center"/>
    </xf>
    <xf numFmtId="171" fontId="16" fillId="18" borderId="79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761CBDA-8538-A047-B212-3F830B73C394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0c2c4f0c-7698-469d-af86-674febac965c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CBD4-350C-1C4B-AF0C-29A5E6B9A785}">
  <dimension ref="A1:AL201"/>
  <sheetViews>
    <sheetView topLeftCell="P12" zoomScale="111" workbookViewId="0">
      <selection activeCell="W29" sqref="W29"/>
    </sheetView>
  </sheetViews>
  <sheetFormatPr baseColWidth="10" defaultRowHeight="16" x14ac:dyDescent="0.2"/>
  <cols>
    <col min="1" max="1" width="13.33203125" customWidth="1"/>
    <col min="2" max="5" width="7.6640625" customWidth="1"/>
    <col min="6" max="6" width="10.6640625" customWidth="1"/>
    <col min="7" max="7" width="3" customWidth="1"/>
    <col min="8" max="8" width="13.33203125" customWidth="1"/>
    <col min="9" max="9" width="12" customWidth="1"/>
    <col min="10" max="13" width="7.6640625" customWidth="1"/>
    <col min="15" max="15" width="31.6640625" customWidth="1"/>
    <col min="16" max="19" width="13.33203125" customWidth="1"/>
    <col min="20" max="20" width="15" customWidth="1"/>
    <col min="21" max="21" width="10.33203125" customWidth="1"/>
    <col min="22" max="22" width="2.6640625" customWidth="1"/>
    <col min="23" max="23" width="31.6640625" customWidth="1"/>
    <col min="24" max="29" width="11.6640625" customWidth="1"/>
    <col min="30" max="30" width="18.33203125" customWidth="1"/>
    <col min="31" max="31" width="33.33203125" customWidth="1"/>
    <col min="32" max="38" width="11.6640625" customWidth="1"/>
  </cols>
  <sheetData>
    <row r="1" spans="1:38" x14ac:dyDescent="0.2">
      <c r="A1" s="168" t="s">
        <v>21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O1" s="170" t="s">
        <v>42</v>
      </c>
      <c r="P1" s="171"/>
      <c r="Q1" s="171"/>
      <c r="R1" s="171"/>
      <c r="S1" s="171"/>
      <c r="T1" s="171"/>
      <c r="U1" s="172"/>
      <c r="V1" s="35"/>
      <c r="W1" s="170" t="s">
        <v>43</v>
      </c>
      <c r="X1" s="171"/>
      <c r="Y1" s="171"/>
      <c r="Z1" s="171"/>
      <c r="AA1" s="171"/>
      <c r="AB1" s="171"/>
      <c r="AC1" s="172"/>
      <c r="AE1" s="162" t="s">
        <v>73</v>
      </c>
      <c r="AF1" s="163"/>
      <c r="AG1" s="163"/>
      <c r="AH1" s="163"/>
      <c r="AI1" s="163"/>
      <c r="AJ1" s="163"/>
      <c r="AK1" s="163"/>
      <c r="AL1" s="164"/>
    </row>
    <row r="2" spans="1:38" ht="17" thickBot="1" x14ac:dyDescent="0.25">
      <c r="A2" s="169" t="s">
        <v>26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O2" s="90" t="s">
        <v>44</v>
      </c>
      <c r="P2" s="39" t="s">
        <v>22</v>
      </c>
      <c r="Q2" s="39" t="s">
        <v>25</v>
      </c>
      <c r="R2" s="39" t="s">
        <v>23</v>
      </c>
      <c r="S2" s="39" t="s">
        <v>19</v>
      </c>
      <c r="T2" s="39" t="s">
        <v>45</v>
      </c>
      <c r="U2" s="104" t="s">
        <v>28</v>
      </c>
      <c r="V2" s="35"/>
      <c r="W2" s="90" t="s">
        <v>44</v>
      </c>
      <c r="X2" s="39" t="s">
        <v>22</v>
      </c>
      <c r="Y2" s="39" t="s">
        <v>25</v>
      </c>
      <c r="Z2" s="39" t="s">
        <v>23</v>
      </c>
      <c r="AA2" s="39" t="s">
        <v>19</v>
      </c>
      <c r="AB2" s="39" t="s">
        <v>32</v>
      </c>
      <c r="AC2" s="91" t="s">
        <v>33</v>
      </c>
      <c r="AE2" s="38" t="s">
        <v>74</v>
      </c>
      <c r="AF2" s="66" t="s">
        <v>28</v>
      </c>
      <c r="AG2" s="39" t="s">
        <v>22</v>
      </c>
      <c r="AH2" s="39" t="s">
        <v>25</v>
      </c>
      <c r="AI2" s="39" t="s">
        <v>23</v>
      </c>
      <c r="AJ2" s="39" t="s">
        <v>19</v>
      </c>
      <c r="AK2" s="39" t="s">
        <v>32</v>
      </c>
      <c r="AL2" s="44" t="s">
        <v>33</v>
      </c>
    </row>
    <row r="3" spans="1:38" ht="20" thickBot="1" x14ac:dyDescent="0.25">
      <c r="A3" s="3" t="s">
        <v>0</v>
      </c>
      <c r="B3" s="4"/>
      <c r="C3" s="4"/>
      <c r="D3" s="4"/>
      <c r="E3" s="4"/>
      <c r="F3" s="5"/>
      <c r="H3" s="3" t="s">
        <v>3</v>
      </c>
      <c r="I3" s="4"/>
      <c r="J3" s="4"/>
      <c r="K3" s="4"/>
      <c r="L3" s="4"/>
      <c r="M3" s="5"/>
      <c r="N3" t="s">
        <v>122</v>
      </c>
      <c r="O3" s="92" t="s">
        <v>31</v>
      </c>
      <c r="P3" s="40"/>
      <c r="Q3" s="40"/>
      <c r="R3" s="40"/>
      <c r="S3" s="40"/>
      <c r="T3" s="40"/>
      <c r="U3" s="105"/>
      <c r="V3" s="35"/>
      <c r="W3" s="92" t="s">
        <v>31</v>
      </c>
      <c r="X3" s="40"/>
      <c r="Y3" s="40"/>
      <c r="Z3" s="40"/>
      <c r="AA3" s="40"/>
      <c r="AB3" s="40"/>
      <c r="AC3" s="93"/>
      <c r="AE3" s="43" t="s">
        <v>40</v>
      </c>
      <c r="AF3" s="112">
        <f>SUMIF($O$4:$O$48,$AE3,$U$4:$U$48)</f>
        <v>88</v>
      </c>
      <c r="AG3" s="68">
        <f>SUMIF($O$4:$O$48,$AE3,X$4:X$48)</f>
        <v>1176</v>
      </c>
      <c r="AH3" s="68">
        <f>SUMIF($O$4:$O$48,$AE3,Y$4:Y$48)</f>
        <v>1176</v>
      </c>
      <c r="AI3" s="68">
        <f>SUMIF($O$4:$O$48,$AE3,Z$4:Z$48)</f>
        <v>0</v>
      </c>
      <c r="AJ3" s="68">
        <f>SUMIF($O$4:$O$48,$AE3,AA$4:AA$48)</f>
        <v>0</v>
      </c>
      <c r="AK3" s="68">
        <f>SUMIF($O$4:$O$48,$AE3,AB$4:AB$48)</f>
        <v>0</v>
      </c>
      <c r="AL3" s="51">
        <f>SUMIF($O$4:$O$48,$AE3,AC$4:AC$48)</f>
        <v>58.800000000000004</v>
      </c>
    </row>
    <row r="4" spans="1:38" x14ac:dyDescent="0.2">
      <c r="A4" s="8" t="s">
        <v>22</v>
      </c>
      <c r="B4" s="10"/>
      <c r="C4" s="6" t="s">
        <v>18</v>
      </c>
      <c r="D4" s="6" t="s">
        <v>16</v>
      </c>
      <c r="E4" s="6" t="s">
        <v>17</v>
      </c>
      <c r="F4" s="7" t="s">
        <v>19</v>
      </c>
      <c r="H4" s="8" t="s">
        <v>22</v>
      </c>
      <c r="I4" s="10"/>
      <c r="J4" s="6" t="s">
        <v>18</v>
      </c>
      <c r="K4" s="6" t="s">
        <v>16</v>
      </c>
      <c r="L4" s="6" t="s">
        <v>17</v>
      </c>
      <c r="M4" s="7" t="s">
        <v>19</v>
      </c>
      <c r="N4" t="s">
        <v>122</v>
      </c>
      <c r="O4" s="106" t="s">
        <v>40</v>
      </c>
      <c r="P4" s="122">
        <v>14</v>
      </c>
      <c r="Q4" s="122">
        <v>14</v>
      </c>
      <c r="R4" s="68"/>
      <c r="S4" s="68"/>
      <c r="T4" s="68"/>
      <c r="U4" s="115">
        <f>SUM(C6:E6,J6:L6,C18:E18,J18:L18,C35:E35,J35:L35,C49:E49,J49:L49,C63:E63,J63:L63,C74:E74,J74:L74,C88:E88,J88:L88,C99:E99,J99:L99)</f>
        <v>56</v>
      </c>
      <c r="V4" s="35"/>
      <c r="W4" s="94" t="str">
        <f>IF($O4="","",$O4)</f>
        <v>WC 14-kabinowy</v>
      </c>
      <c r="X4" s="68">
        <f t="shared" ref="X4:AB11" si="0">$U4*P4</f>
        <v>784</v>
      </c>
      <c r="Y4" s="68">
        <f t="shared" si="0"/>
        <v>784</v>
      </c>
      <c r="Z4" s="68">
        <f t="shared" si="0"/>
        <v>0</v>
      </c>
      <c r="AA4" s="68">
        <f t="shared" si="0"/>
        <v>0</v>
      </c>
      <c r="AB4" s="68">
        <f t="shared" si="0"/>
        <v>0</v>
      </c>
      <c r="AC4" s="95">
        <f>X4*$P$53</f>
        <v>39.200000000000003</v>
      </c>
      <c r="AE4" s="43" t="s">
        <v>41</v>
      </c>
      <c r="AF4" s="112">
        <f>SUMIF($O$4:$O$48,$AE4,$U$4:$U$48)</f>
        <v>78</v>
      </c>
      <c r="AG4" s="68">
        <f>SUMIF($O$4:$O$48,$AE4,X$4:X$48)</f>
        <v>0</v>
      </c>
      <c r="AH4" s="68">
        <f>SUMIF($O$4:$O$48,$AE4,Y$4:Y$48)</f>
        <v>1092</v>
      </c>
      <c r="AI4" s="68">
        <f>SUMIF($O$4:$O$48,$AE4,Z$4:Z$48)</f>
        <v>1092</v>
      </c>
      <c r="AJ4" s="68">
        <f>SUMIF($O$4:$O$48,$AE4,AA$4:AA$48)</f>
        <v>0</v>
      </c>
      <c r="AK4" s="68">
        <f>SUMIF($O$4:$O$48,$AE4,AB$4:AB$48)</f>
        <v>0</v>
      </c>
      <c r="AL4" s="51">
        <f>SUMIF($O$4:$O$48,$AE4,AC$4:AC$48)</f>
        <v>0</v>
      </c>
    </row>
    <row r="5" spans="1:38" x14ac:dyDescent="0.2">
      <c r="A5" s="9"/>
      <c r="B5" s="11" t="s">
        <v>21</v>
      </c>
      <c r="C5" s="14">
        <v>3</v>
      </c>
      <c r="D5" s="14">
        <v>31</v>
      </c>
      <c r="E5" s="14">
        <v>23</v>
      </c>
      <c r="F5" s="15">
        <v>15</v>
      </c>
      <c r="H5" s="9"/>
      <c r="I5" s="11" t="s">
        <v>21</v>
      </c>
      <c r="J5" s="14">
        <v>2</v>
      </c>
      <c r="K5" s="14">
        <v>27</v>
      </c>
      <c r="L5" s="14">
        <v>20</v>
      </c>
      <c r="M5" s="15">
        <v>13</v>
      </c>
      <c r="N5" t="s">
        <v>122</v>
      </c>
      <c r="O5" s="94" t="s">
        <v>41</v>
      </c>
      <c r="P5" s="68"/>
      <c r="Q5" s="122">
        <v>14</v>
      </c>
      <c r="R5" s="122">
        <v>14</v>
      </c>
      <c r="S5" s="68"/>
      <c r="T5" s="68"/>
      <c r="U5" s="115">
        <f>SUM(C9:E9,J9:L9,C21:E21,J21:L21,C38:E38,J38:L38,C52:E52,J52:L52,C66:E66,J66:L66,C77:E77,J77:L77,C91:E91,J91:L91,C102:E102,J102:L102)</f>
        <v>59</v>
      </c>
      <c r="V5" s="35"/>
      <c r="W5" s="94" t="str">
        <f t="shared" ref="W5:W11" si="1">IF($O5="","",$O5)</f>
        <v>Prysznic 14-kabinowy</v>
      </c>
      <c r="X5" s="68">
        <f t="shared" si="0"/>
        <v>0</v>
      </c>
      <c r="Y5" s="68">
        <f t="shared" si="0"/>
        <v>826</v>
      </c>
      <c r="Z5" s="68">
        <f t="shared" si="0"/>
        <v>826</v>
      </c>
      <c r="AA5" s="68">
        <f t="shared" si="0"/>
        <v>0</v>
      </c>
      <c r="AB5" s="68">
        <f t="shared" si="0"/>
        <v>0</v>
      </c>
      <c r="AC5" s="95">
        <f>X5*$P$53</f>
        <v>0</v>
      </c>
      <c r="AE5" s="43" t="s">
        <v>46</v>
      </c>
      <c r="AF5" s="112">
        <f>SUMIF($O$4:$O$48,$AE5,$U$4:$U$48)</f>
        <v>22</v>
      </c>
      <c r="AG5" s="68">
        <f>SUMIF($O$4:$O$48,$AE5,X$4:X$48)</f>
        <v>0</v>
      </c>
      <c r="AH5" s="68">
        <f>SUMIF($O$4:$O$48,$AE5,Y$4:Y$48)</f>
        <v>836</v>
      </c>
      <c r="AI5" s="68">
        <f>SUMIF($O$4:$O$48,$AE5,Z$4:Z$48)</f>
        <v>0</v>
      </c>
      <c r="AJ5" s="68">
        <f>SUMIF($O$4:$O$48,$AE5,AA$4:AA$48)</f>
        <v>0</v>
      </c>
      <c r="AK5" s="68">
        <f>SUMIF($O$4:$O$48,$AE5,AB$4:AB$48)</f>
        <v>0</v>
      </c>
      <c r="AL5" s="51">
        <f>SUMIF($O$4:$O$48,$AE5,AC$4:AC$48)</f>
        <v>0</v>
      </c>
    </row>
    <row r="6" spans="1:38" ht="17" thickBot="1" x14ac:dyDescent="0.25">
      <c r="A6" s="2"/>
      <c r="B6" s="12" t="s">
        <v>20</v>
      </c>
      <c r="C6" s="16">
        <v>0</v>
      </c>
      <c r="D6" s="16">
        <v>2</v>
      </c>
      <c r="E6" s="16">
        <v>2</v>
      </c>
      <c r="F6" s="17">
        <v>1</v>
      </c>
      <c r="H6" s="2"/>
      <c r="I6" s="12" t="s">
        <v>20</v>
      </c>
      <c r="J6" s="16">
        <v>0</v>
      </c>
      <c r="K6" s="16">
        <v>2</v>
      </c>
      <c r="L6" s="16">
        <v>2</v>
      </c>
      <c r="M6" s="17">
        <v>1</v>
      </c>
      <c r="N6" t="s">
        <v>122</v>
      </c>
      <c r="O6" s="94" t="s">
        <v>46</v>
      </c>
      <c r="P6" s="68"/>
      <c r="Q6" s="122">
        <v>38</v>
      </c>
      <c r="R6" s="68"/>
      <c r="S6" s="68"/>
      <c r="T6" s="68"/>
      <c r="U6" s="116">
        <v>16</v>
      </c>
      <c r="V6" s="35"/>
      <c r="W6" s="94" t="str">
        <f t="shared" si="1"/>
        <v>Umywalnia 38-stanowiskowa</v>
      </c>
      <c r="X6" s="68">
        <f t="shared" si="0"/>
        <v>0</v>
      </c>
      <c r="Y6" s="68">
        <f t="shared" si="0"/>
        <v>608</v>
      </c>
      <c r="Z6" s="68">
        <f t="shared" si="0"/>
        <v>0</v>
      </c>
      <c r="AA6" s="68">
        <f t="shared" si="0"/>
        <v>0</v>
      </c>
      <c r="AB6" s="68">
        <f t="shared" si="0"/>
        <v>0</v>
      </c>
      <c r="AC6" s="95">
        <f>X6*$P$53</f>
        <v>0</v>
      </c>
      <c r="AE6" s="43" t="s">
        <v>47</v>
      </c>
      <c r="AF6" s="112">
        <f>SUMIF($O$4:$O$48,$AE6,$U$4:$U$48)</f>
        <v>20</v>
      </c>
      <c r="AG6" s="68">
        <f>SUMIF($O$4:$O$48,$AE6,X$4:X$48)</f>
        <v>0</v>
      </c>
      <c r="AH6" s="68">
        <f>SUMIF($O$4:$O$48,$AE6,Y$4:Y$48)</f>
        <v>40</v>
      </c>
      <c r="AI6" s="68">
        <f>SUMIF($O$4:$O$48,$AE6,Z$4:Z$48)</f>
        <v>0</v>
      </c>
      <c r="AJ6" s="68">
        <f>SUMIF($O$4:$O$48,$AE6,AA$4:AA$48)</f>
        <v>260</v>
      </c>
      <c r="AK6" s="68">
        <f>SUMIF($O$4:$O$48,$AE6,AB$4:AB$48)</f>
        <v>0</v>
      </c>
      <c r="AL6" s="51">
        <f>SUMIF($O$4:$O$48,$AE6,AC$4:AC$48)</f>
        <v>0</v>
      </c>
    </row>
    <row r="7" spans="1:38" x14ac:dyDescent="0.2">
      <c r="A7" s="8" t="s">
        <v>23</v>
      </c>
      <c r="B7" s="10"/>
      <c r="C7" s="6" t="s">
        <v>18</v>
      </c>
      <c r="D7" s="6" t="s">
        <v>16</v>
      </c>
      <c r="E7" s="6" t="s">
        <v>17</v>
      </c>
      <c r="F7" s="7"/>
      <c r="H7" s="8" t="s">
        <v>23</v>
      </c>
      <c r="I7" s="10"/>
      <c r="J7" s="6" t="s">
        <v>18</v>
      </c>
      <c r="K7" s="6" t="s">
        <v>16</v>
      </c>
      <c r="L7" s="6" t="s">
        <v>17</v>
      </c>
      <c r="M7" s="7"/>
      <c r="N7" t="s">
        <v>122</v>
      </c>
      <c r="O7" s="106" t="s">
        <v>47</v>
      </c>
      <c r="P7" s="68"/>
      <c r="Q7" s="122">
        <v>2</v>
      </c>
      <c r="R7" s="68"/>
      <c r="S7" s="122">
        <v>13</v>
      </c>
      <c r="T7" s="68"/>
      <c r="U7" s="115">
        <f>SUM(F6,M6,F18,M18,F35,M35,F49,M49,F63,M63,F74,M74,F88,M88,F99,M99)</f>
        <v>14</v>
      </c>
      <c r="V7" s="35"/>
      <c r="W7" s="94" t="str">
        <f t="shared" si="1"/>
        <v>Pisuar 13-stanowiskowy</v>
      </c>
      <c r="X7" s="68">
        <f t="shared" si="0"/>
        <v>0</v>
      </c>
      <c r="Y7" s="68">
        <f t="shared" si="0"/>
        <v>28</v>
      </c>
      <c r="Z7" s="68">
        <f t="shared" si="0"/>
        <v>0</v>
      </c>
      <c r="AA7" s="68">
        <f t="shared" si="0"/>
        <v>182</v>
      </c>
      <c r="AB7" s="68">
        <f t="shared" si="0"/>
        <v>0</v>
      </c>
      <c r="AC7" s="95">
        <f>X7*$P$53</f>
        <v>0</v>
      </c>
      <c r="AE7" s="43" t="s">
        <v>154</v>
      </c>
      <c r="AF7" s="112">
        <f>SUMIF($O$4:$O$48,$AE7,$U$4:$U$48)</f>
        <v>21</v>
      </c>
      <c r="AG7" s="68">
        <f>SUMIF($O$4:$O$48,$AE7,X$4:X$48)</f>
        <v>21</v>
      </c>
      <c r="AH7" s="68">
        <f>SUMIF($O$4:$O$48,$AE7,Y$4:Y$48)</f>
        <v>21</v>
      </c>
      <c r="AI7" s="68">
        <f>SUMIF($O$4:$O$48,$AE7,Z$4:Z$48)</f>
        <v>21</v>
      </c>
      <c r="AJ7" s="68">
        <f>SUMIF($O$4:$O$48,$AE7,AA$4:AA$48)</f>
        <v>0</v>
      </c>
      <c r="AK7" s="68">
        <f>SUMIF($O$4:$O$48,$AE7,AB$4:AB$48)</f>
        <v>0</v>
      </c>
      <c r="AL7" s="51">
        <f>SUMIF($O$4:$O$48,$AE7,AC$4:AC$48)</f>
        <v>0</v>
      </c>
    </row>
    <row r="8" spans="1:38" x14ac:dyDescent="0.2">
      <c r="A8" s="9"/>
      <c r="B8" s="11" t="s">
        <v>21</v>
      </c>
      <c r="C8" s="14">
        <v>2</v>
      </c>
      <c r="D8" s="14">
        <v>25</v>
      </c>
      <c r="E8" s="14">
        <v>18</v>
      </c>
      <c r="F8" s="19"/>
      <c r="H8" s="9"/>
      <c r="I8" s="11" t="s">
        <v>21</v>
      </c>
      <c r="J8" s="14">
        <v>2</v>
      </c>
      <c r="K8" s="14">
        <v>22</v>
      </c>
      <c r="L8" s="14">
        <v>16</v>
      </c>
      <c r="M8" s="19"/>
      <c r="N8" t="s">
        <v>122</v>
      </c>
      <c r="O8" s="94" t="s">
        <v>154</v>
      </c>
      <c r="P8" s="122">
        <v>1</v>
      </c>
      <c r="Q8" s="122">
        <v>1</v>
      </c>
      <c r="R8" s="122">
        <v>1</v>
      </c>
      <c r="S8" s="68"/>
      <c r="T8" s="68"/>
      <c r="U8" s="116">
        <v>16</v>
      </c>
      <c r="V8" s="35"/>
      <c r="W8" s="94" t="s">
        <v>154</v>
      </c>
      <c r="X8" s="68">
        <f t="shared" si="0"/>
        <v>16</v>
      </c>
      <c r="Y8" s="68">
        <f t="shared" si="0"/>
        <v>16</v>
      </c>
      <c r="Z8" s="68">
        <f t="shared" si="0"/>
        <v>16</v>
      </c>
      <c r="AA8" s="68">
        <f t="shared" si="0"/>
        <v>0</v>
      </c>
      <c r="AB8" s="68">
        <f t="shared" si="0"/>
        <v>0</v>
      </c>
      <c r="AC8" s="95" t="s">
        <v>57</v>
      </c>
      <c r="AE8" s="43" t="s">
        <v>61</v>
      </c>
      <c r="AF8" s="112">
        <f>SUMIF($O$4:$O$48,$AE8,$U$4:$U$48)</f>
        <v>1</v>
      </c>
      <c r="AG8" s="68">
        <f>SUMIF($O$4:$O$48,$AE8,X$4:X$48)</f>
        <v>1</v>
      </c>
      <c r="AH8" s="68">
        <f>SUMIF($O$4:$O$48,$AE8,Y$4:Y$48)</f>
        <v>2</v>
      </c>
      <c r="AI8" s="68">
        <f>SUMIF($O$4:$O$48,$AE8,Z$4:Z$48)</f>
        <v>1</v>
      </c>
      <c r="AJ8" s="68">
        <f>SUMIF($O$4:$O$48,$AE8,AA$4:AA$48)</f>
        <v>1</v>
      </c>
      <c r="AK8" s="68">
        <f>SUMIF($O$4:$O$48,$AE8,AB$4:AB$48)</f>
        <v>0</v>
      </c>
      <c r="AL8" s="51">
        <f>SUMIF($O$4:$O$48,$AE8,AC$4:AC$48)</f>
        <v>0</v>
      </c>
    </row>
    <row r="9" spans="1:38" ht="17" thickBot="1" x14ac:dyDescent="0.25">
      <c r="A9" s="2"/>
      <c r="B9" s="12" t="s">
        <v>20</v>
      </c>
      <c r="C9" s="16">
        <v>1</v>
      </c>
      <c r="D9" s="16">
        <v>2</v>
      </c>
      <c r="E9" s="16">
        <v>1</v>
      </c>
      <c r="F9" s="20"/>
      <c r="H9" s="2"/>
      <c r="I9" s="12" t="s">
        <v>20</v>
      </c>
      <c r="J9" s="16">
        <v>1</v>
      </c>
      <c r="K9" s="16">
        <v>1</v>
      </c>
      <c r="L9" s="16">
        <v>1</v>
      </c>
      <c r="M9" s="20"/>
      <c r="N9" t="s">
        <v>122</v>
      </c>
      <c r="O9" s="94" t="s">
        <v>29</v>
      </c>
      <c r="P9" s="68"/>
      <c r="Q9" s="68"/>
      <c r="R9" s="68"/>
      <c r="S9" s="68"/>
      <c r="T9" s="122">
        <v>4</v>
      </c>
      <c r="U9" s="116">
        <v>48</v>
      </c>
      <c r="V9" s="35"/>
      <c r="W9" s="94" t="str">
        <f t="shared" si="1"/>
        <v>Poidełka</v>
      </c>
      <c r="X9" s="68">
        <f t="shared" si="0"/>
        <v>0</v>
      </c>
      <c r="Y9" s="68">
        <f t="shared" si="0"/>
        <v>0</v>
      </c>
      <c r="Z9" s="68">
        <f t="shared" si="0"/>
        <v>0</v>
      </c>
      <c r="AA9" s="68">
        <f t="shared" si="0"/>
        <v>0</v>
      </c>
      <c r="AB9" s="68">
        <f t="shared" si="0"/>
        <v>192</v>
      </c>
      <c r="AC9" s="95">
        <f>X9*$P$53</f>
        <v>0</v>
      </c>
      <c r="AE9" s="43" t="s">
        <v>38</v>
      </c>
      <c r="AF9" s="112">
        <f>SUMIF($O$4:$O$48,$AE9,$U$4:$U$48)</f>
        <v>9</v>
      </c>
      <c r="AG9" s="68">
        <f>SUMIF($O$4:$O$48,$AE9,X$4:X$48)</f>
        <v>36</v>
      </c>
      <c r="AH9" s="68">
        <f>SUMIF($O$4:$O$48,$AE9,Y$4:Y$48)</f>
        <v>36</v>
      </c>
      <c r="AI9" s="68">
        <f>SUMIF($O$4:$O$48,$AE9,Z$4:Z$48)</f>
        <v>0</v>
      </c>
      <c r="AJ9" s="68">
        <f>SUMIF($O$4:$O$48,$AE9,AA$4:AA$48)</f>
        <v>36</v>
      </c>
      <c r="AK9" s="68">
        <f>SUMIF($O$4:$O$48,$AE9,AB$4:AB$48)</f>
        <v>0</v>
      </c>
      <c r="AL9" s="51">
        <f>SUMIF($O$4:$O$48,$AE9,AC$4:AC$48)</f>
        <v>0</v>
      </c>
    </row>
    <row r="10" spans="1:38" x14ac:dyDescent="0.2">
      <c r="A10" s="52"/>
      <c r="B10" s="53"/>
      <c r="C10" s="54"/>
      <c r="D10" s="54"/>
      <c r="E10" s="54"/>
      <c r="F10" s="55"/>
      <c r="H10" s="52"/>
      <c r="I10" s="53"/>
      <c r="J10" s="54"/>
      <c r="K10" s="54"/>
      <c r="L10" s="54"/>
      <c r="M10" s="55"/>
      <c r="O10" s="94" t="str">
        <f>O88</f>
        <v>Wolnotojące punkty prania ręcznego</v>
      </c>
      <c r="P10" s="68"/>
      <c r="Q10" s="68"/>
      <c r="R10" s="68"/>
      <c r="S10" s="68"/>
      <c r="T10" s="122"/>
      <c r="U10" s="116">
        <f>P88</f>
        <v>48</v>
      </c>
      <c r="V10" s="35"/>
      <c r="W10" s="94"/>
      <c r="X10" s="68"/>
      <c r="Y10" s="68"/>
      <c r="Z10" s="68"/>
      <c r="AA10" s="68"/>
      <c r="AB10" s="68"/>
      <c r="AC10" s="95"/>
      <c r="AE10" s="43"/>
      <c r="AF10" s="112"/>
      <c r="AG10" s="68"/>
      <c r="AH10" s="68"/>
      <c r="AI10" s="68"/>
      <c r="AJ10" s="68"/>
      <c r="AK10" s="68"/>
      <c r="AL10" s="51"/>
    </row>
    <row r="11" spans="1:38" x14ac:dyDescent="0.2">
      <c r="A11" s="8" t="s">
        <v>24</v>
      </c>
      <c r="B11" s="10"/>
      <c r="C11" s="6" t="s">
        <v>18</v>
      </c>
      <c r="D11" s="6" t="s">
        <v>16</v>
      </c>
      <c r="E11" s="6" t="s">
        <v>17</v>
      </c>
      <c r="F11" s="7"/>
      <c r="H11" s="8" t="s">
        <v>24</v>
      </c>
      <c r="I11" s="10"/>
      <c r="J11" s="6" t="s">
        <v>18</v>
      </c>
      <c r="K11" s="6" t="s">
        <v>16</v>
      </c>
      <c r="L11" s="6" t="s">
        <v>17</v>
      </c>
      <c r="M11" s="7"/>
      <c r="O11" s="94" t="str">
        <f>O89</f>
        <v>Wolnostojące punkty mycia naczyń</v>
      </c>
      <c r="P11" s="68"/>
      <c r="Q11" s="68"/>
      <c r="R11" s="68"/>
      <c r="S11" s="68"/>
      <c r="T11" s="68"/>
      <c r="U11" s="115">
        <f>P89</f>
        <v>16</v>
      </c>
      <c r="V11" s="35"/>
      <c r="W11" s="94" t="str">
        <f t="shared" si="1"/>
        <v>Wolnostojące punkty mycia naczyń</v>
      </c>
      <c r="X11" s="68">
        <f t="shared" si="0"/>
        <v>0</v>
      </c>
      <c r="Y11" s="68">
        <f t="shared" si="0"/>
        <v>0</v>
      </c>
      <c r="Z11" s="68">
        <f t="shared" si="0"/>
        <v>0</v>
      </c>
      <c r="AA11" s="68">
        <f t="shared" si="0"/>
        <v>0</v>
      </c>
      <c r="AB11" s="68">
        <f t="shared" si="0"/>
        <v>0</v>
      </c>
      <c r="AC11" s="95">
        <f>X11*$P$53</f>
        <v>0</v>
      </c>
      <c r="AE11" s="43" t="s">
        <v>39</v>
      </c>
      <c r="AF11" s="112">
        <f>SUMIF($O$4:$O$48,$AE11,$U$4:$U$48)</f>
        <v>8</v>
      </c>
      <c r="AG11" s="68">
        <f>SUMIF($O$4:$O$48,$AE11,X$4:X$48)</f>
        <v>8</v>
      </c>
      <c r="AH11" s="68">
        <f>SUMIF($O$4:$O$48,$AE11,Y$4:Y$48)</f>
        <v>8</v>
      </c>
      <c r="AI11" s="68">
        <f>SUMIF($O$4:$O$48,$AE11,Z$4:Z$48)</f>
        <v>0</v>
      </c>
      <c r="AJ11" s="68">
        <f>SUMIF($O$4:$O$48,$AE11,AA$4:AA$48)</f>
        <v>0</v>
      </c>
      <c r="AK11" s="68">
        <f>SUMIF($O$4:$O$48,$AE11,AB$4:AB$48)</f>
        <v>0</v>
      </c>
      <c r="AL11" s="51">
        <f>SUMIF($O$4:$O$48,$AE11,AC$4:AC$48)</f>
        <v>0</v>
      </c>
    </row>
    <row r="12" spans="1:38" x14ac:dyDescent="0.2">
      <c r="A12" s="1"/>
      <c r="B12" s="13" t="s">
        <v>21</v>
      </c>
      <c r="C12" s="18">
        <v>3</v>
      </c>
      <c r="D12" s="18">
        <v>38</v>
      </c>
      <c r="E12" s="18">
        <v>28</v>
      </c>
      <c r="F12" s="21"/>
      <c r="H12" s="1"/>
      <c r="I12" s="13" t="s">
        <v>21</v>
      </c>
      <c r="J12" s="18">
        <v>3</v>
      </c>
      <c r="K12" s="18">
        <v>33</v>
      </c>
      <c r="L12" s="18">
        <v>24</v>
      </c>
      <c r="M12" s="21"/>
      <c r="O12" s="90"/>
      <c r="P12" s="123"/>
      <c r="Q12" s="123"/>
      <c r="R12" s="123"/>
      <c r="S12" s="123"/>
      <c r="T12" s="123"/>
      <c r="U12" s="117"/>
      <c r="V12" s="35"/>
      <c r="W12" s="90" t="s">
        <v>48</v>
      </c>
      <c r="X12" s="69">
        <f t="shared" ref="X12:AC12" si="2">SUM(X4:X11)</f>
        <v>800</v>
      </c>
      <c r="Y12" s="69">
        <f t="shared" si="2"/>
        <v>2262</v>
      </c>
      <c r="Z12" s="69">
        <f t="shared" si="2"/>
        <v>842</v>
      </c>
      <c r="AA12" s="69">
        <f t="shared" si="2"/>
        <v>182</v>
      </c>
      <c r="AB12" s="69">
        <f t="shared" si="2"/>
        <v>192</v>
      </c>
      <c r="AC12" s="96">
        <f t="shared" si="2"/>
        <v>39.200000000000003</v>
      </c>
      <c r="AE12" s="43" t="s">
        <v>59</v>
      </c>
      <c r="AF12" s="112">
        <f>SUMIF($O$4:$O$48,$AE12,$U$4:$U$48)</f>
        <v>1</v>
      </c>
      <c r="AG12" s="68">
        <f>SUMIF($O$4:$O$48,$AE12,X$4:X$48)</f>
        <v>6</v>
      </c>
      <c r="AH12" s="68">
        <f>SUMIF($O$4:$O$48,$AE12,Y$4:Y$48)</f>
        <v>2</v>
      </c>
      <c r="AI12" s="68">
        <f>SUMIF($O$4:$O$48,$AE12,Z$4:Z$48)</f>
        <v>0</v>
      </c>
      <c r="AJ12" s="68">
        <f>SUMIF($O$4:$O$48,$AE12,AA$4:AA$48)</f>
        <v>0</v>
      </c>
      <c r="AK12" s="68">
        <f>SUMIF($O$4:$O$48,$AE12,AB$4:AB$48)</f>
        <v>0</v>
      </c>
      <c r="AL12" s="51">
        <f>SUMIF($O$4:$O$48,$AE12,AC$4:AC$48)</f>
        <v>0</v>
      </c>
    </row>
    <row r="13" spans="1:38" ht="17" thickBot="1" x14ac:dyDescent="0.25">
      <c r="A13" s="2"/>
      <c r="B13" s="12" t="s">
        <v>20</v>
      </c>
      <c r="C13" s="16">
        <v>0</v>
      </c>
      <c r="D13" s="16">
        <v>1</v>
      </c>
      <c r="E13" s="32">
        <v>0.75</v>
      </c>
      <c r="F13" s="20"/>
      <c r="H13" s="2"/>
      <c r="I13" s="12" t="s">
        <v>20</v>
      </c>
      <c r="J13" s="16">
        <v>0</v>
      </c>
      <c r="K13" s="16">
        <v>1</v>
      </c>
      <c r="L13" s="32">
        <v>0.75</v>
      </c>
      <c r="M13" s="20"/>
      <c r="N13" t="s">
        <v>122</v>
      </c>
      <c r="O13" s="92" t="s">
        <v>30</v>
      </c>
      <c r="P13" s="68"/>
      <c r="Q13" s="68"/>
      <c r="R13" s="68"/>
      <c r="S13" s="68"/>
      <c r="T13" s="68"/>
      <c r="U13" s="115"/>
      <c r="V13" s="35"/>
      <c r="W13" s="92" t="s">
        <v>30</v>
      </c>
      <c r="X13" s="42"/>
      <c r="Y13" s="42"/>
      <c r="Z13" s="42"/>
      <c r="AA13" s="42"/>
      <c r="AB13" s="42"/>
      <c r="AC13" s="97"/>
      <c r="AE13" s="43" t="s">
        <v>60</v>
      </c>
      <c r="AF13" s="112">
        <f>SUMIF($O$4:$O$48,$AE13,$U$4:$U$48)</f>
        <v>1</v>
      </c>
      <c r="AG13" s="68">
        <f>SUMIF($O$4:$O$48,$AE13,X$4:X$48)</f>
        <v>2</v>
      </c>
      <c r="AH13" s="68">
        <f>SUMIF($O$4:$O$48,$AE13,Y$4:Y$48)</f>
        <v>2</v>
      </c>
      <c r="AI13" s="68">
        <f>SUMIF($O$4:$O$48,$AE13,Z$4:Z$48)</f>
        <v>0</v>
      </c>
      <c r="AJ13" s="68">
        <f>SUMIF($O$4:$O$48,$AE13,AA$4:AA$48)</f>
        <v>8</v>
      </c>
      <c r="AK13" s="68">
        <f>SUMIF($O$4:$O$48,$AE13,AB$4:AB$48)</f>
        <v>0</v>
      </c>
      <c r="AL13" s="51">
        <f>SUMIF($O$4:$O$48,$AE13,AC$4:AC$48)</f>
        <v>0</v>
      </c>
    </row>
    <row r="14" spans="1:38" ht="17" thickBot="1" x14ac:dyDescent="0.25">
      <c r="N14" t="s">
        <v>122</v>
      </c>
      <c r="O14" s="94" t="s">
        <v>38</v>
      </c>
      <c r="P14" s="122">
        <v>4</v>
      </c>
      <c r="Q14" s="122">
        <v>4</v>
      </c>
      <c r="R14" s="68"/>
      <c r="S14" s="122">
        <v>4</v>
      </c>
      <c r="T14" s="68"/>
      <c r="U14" s="116">
        <v>4</v>
      </c>
      <c r="V14" s="35"/>
      <c r="W14" s="94" t="str">
        <f t="shared" ref="W14:W17" si="3">IF($O14="","",$O14)</f>
        <v>WC Damsko-męski</v>
      </c>
      <c r="X14" s="68">
        <f t="shared" ref="X14:X17" si="4">$U14*P14</f>
        <v>16</v>
      </c>
      <c r="Y14" s="68">
        <f t="shared" ref="Y14:Y17" si="5">$U14*Q14</f>
        <v>16</v>
      </c>
      <c r="Z14" s="68">
        <f t="shared" ref="Z14:Z17" si="6">$U14*R14</f>
        <v>0</v>
      </c>
      <c r="AA14" s="68">
        <f t="shared" ref="AA14:AA17" si="7">$U14*S14</f>
        <v>16</v>
      </c>
      <c r="AB14" s="68">
        <f t="shared" ref="AB14:AB17" si="8">$U14*T14</f>
        <v>0</v>
      </c>
      <c r="AC14" s="95" t="s">
        <v>57</v>
      </c>
      <c r="AE14" s="43" t="s">
        <v>37</v>
      </c>
      <c r="AF14" s="112">
        <f>SUMIF($O$4:$O$48,$AE14,$U$4:$U$48)</f>
        <v>1</v>
      </c>
      <c r="AG14" s="68">
        <f>SUMIF($O$4:$O$48,$AE14,X$4:X$48)</f>
        <v>4</v>
      </c>
      <c r="AH14" s="68">
        <f>SUMIF($O$4:$O$48,$AE14,Y$4:Y$48)</f>
        <v>3</v>
      </c>
      <c r="AI14" s="68">
        <f>SUMIF($O$4:$O$48,$AE14,Z$4:Z$48)</f>
        <v>0</v>
      </c>
      <c r="AJ14" s="68">
        <f>SUMIF($O$4:$O$48,$AE14,AA$4:AA$48)</f>
        <v>4</v>
      </c>
      <c r="AK14" s="68">
        <f>SUMIF($O$4:$O$48,$AE14,AB$4:AB$48)</f>
        <v>0</v>
      </c>
      <c r="AL14" s="51">
        <f>SUMIF($O$4:$O$48,$AE14,AC$4:AC$48)</f>
        <v>0</v>
      </c>
    </row>
    <row r="15" spans="1:38" ht="20" thickBot="1" x14ac:dyDescent="0.25">
      <c r="A15" s="3" t="s">
        <v>1</v>
      </c>
      <c r="B15" s="4"/>
      <c r="C15" s="4"/>
      <c r="D15" s="4"/>
      <c r="E15" s="4"/>
      <c r="F15" s="5"/>
      <c r="H15" s="3" t="s">
        <v>2</v>
      </c>
      <c r="I15" s="4"/>
      <c r="J15" s="4"/>
      <c r="K15" s="4"/>
      <c r="L15" s="4"/>
      <c r="M15" s="5"/>
      <c r="N15" t="s">
        <v>122</v>
      </c>
      <c r="O15" s="94" t="s">
        <v>39</v>
      </c>
      <c r="P15" s="122">
        <v>1</v>
      </c>
      <c r="Q15" s="122">
        <v>1</v>
      </c>
      <c r="R15" s="68"/>
      <c r="S15" s="68"/>
      <c r="T15" s="68"/>
      <c r="U15" s="116">
        <v>4</v>
      </c>
      <c r="V15" s="35"/>
      <c r="W15" s="94" t="str">
        <f t="shared" si="3"/>
        <v>WC Niepełnosprawni</v>
      </c>
      <c r="X15" s="68">
        <f t="shared" si="4"/>
        <v>4</v>
      </c>
      <c r="Y15" s="68">
        <f t="shared" si="5"/>
        <v>4</v>
      </c>
      <c r="Z15" s="68">
        <f t="shared" si="6"/>
        <v>0</v>
      </c>
      <c r="AA15" s="68">
        <f t="shared" si="7"/>
        <v>0</v>
      </c>
      <c r="AB15" s="68">
        <f t="shared" si="8"/>
        <v>0</v>
      </c>
      <c r="AC15" s="95" t="s">
        <v>57</v>
      </c>
      <c r="AE15" s="45" t="s">
        <v>29</v>
      </c>
      <c r="AF15" s="113">
        <f>SUMIF($O$4:$O$48,$AE15,$U$4:$U$48)</f>
        <v>70</v>
      </c>
      <c r="AG15" s="86">
        <f>SUMIF($O$4:$O$48,$AE15,X$4:X$48)</f>
        <v>0</v>
      </c>
      <c r="AH15" s="86">
        <f>SUMIF($O$4:$O$48,$AE15,Y$4:Y$48)</f>
        <v>0</v>
      </c>
      <c r="AI15" s="86">
        <f>SUMIF($O$4:$O$48,$AE15,Z$4:Z$48)</f>
        <v>0</v>
      </c>
      <c r="AJ15" s="86">
        <f>SUMIF($O$4:$O$48,$AE15,AA$4:AA$48)</f>
        <v>0</v>
      </c>
      <c r="AK15" s="86">
        <f>SUMIF($O$4:$O$48,$AE15,AB$4:AB$48)</f>
        <v>280</v>
      </c>
      <c r="AL15" s="87">
        <f>SUMIF($O$4:$O$48,$AE15,AC$4:AC$48)</f>
        <v>0</v>
      </c>
    </row>
    <row r="16" spans="1:38" ht="17" thickBot="1" x14ac:dyDescent="0.25">
      <c r="A16" s="8" t="s">
        <v>22</v>
      </c>
      <c r="B16" s="10"/>
      <c r="C16" s="6" t="s">
        <v>18</v>
      </c>
      <c r="D16" s="6" t="s">
        <v>16</v>
      </c>
      <c r="E16" s="6" t="s">
        <v>17</v>
      </c>
      <c r="F16" s="7" t="s">
        <v>19</v>
      </c>
      <c r="H16" s="8" t="s">
        <v>22</v>
      </c>
      <c r="I16" s="10"/>
      <c r="J16" s="6" t="s">
        <v>18</v>
      </c>
      <c r="K16" s="6" t="s">
        <v>16</v>
      </c>
      <c r="L16" s="6" t="s">
        <v>17</v>
      </c>
      <c r="M16" s="7" t="s">
        <v>19</v>
      </c>
      <c r="N16" t="s">
        <v>122</v>
      </c>
      <c r="O16" s="106" t="s">
        <v>29</v>
      </c>
      <c r="P16" s="68"/>
      <c r="Q16" s="68"/>
      <c r="R16" s="68"/>
      <c r="S16" s="68"/>
      <c r="T16" s="122">
        <v>4</v>
      </c>
      <c r="U16" s="116">
        <v>6</v>
      </c>
      <c r="V16" s="35"/>
      <c r="W16" s="94" t="str">
        <f t="shared" si="3"/>
        <v>Poidełka</v>
      </c>
      <c r="X16" s="68">
        <f t="shared" si="4"/>
        <v>0</v>
      </c>
      <c r="Y16" s="68">
        <f t="shared" si="5"/>
        <v>0</v>
      </c>
      <c r="Z16" s="68">
        <f t="shared" si="6"/>
        <v>0</v>
      </c>
      <c r="AA16" s="68">
        <f t="shared" si="7"/>
        <v>0</v>
      </c>
      <c r="AB16" s="68">
        <f t="shared" si="8"/>
        <v>24</v>
      </c>
      <c r="AC16" s="95">
        <f>X16*$P$53</f>
        <v>0</v>
      </c>
      <c r="AE16" s="47" t="s">
        <v>53</v>
      </c>
      <c r="AF16" s="114">
        <f>SUM(AF3:AF15)</f>
        <v>320</v>
      </c>
      <c r="AG16" s="114">
        <f>SUM(AG3:AG15)</f>
        <v>1254</v>
      </c>
      <c r="AH16" s="114">
        <f>SUM(AH3:AH15)</f>
        <v>3218</v>
      </c>
      <c r="AI16" s="114">
        <f>SUM(AI3:AI15)</f>
        <v>1114</v>
      </c>
      <c r="AJ16" s="114">
        <f>SUM(AJ3:AJ15)</f>
        <v>309</v>
      </c>
      <c r="AK16" s="114">
        <f>SUM(AK3:AK15)</f>
        <v>280</v>
      </c>
      <c r="AL16" s="63">
        <f>SUM(AL3:AL15)</f>
        <v>58.800000000000004</v>
      </c>
    </row>
    <row r="17" spans="1:38" x14ac:dyDescent="0.2">
      <c r="A17" s="9"/>
      <c r="B17" s="11" t="s">
        <v>21</v>
      </c>
      <c r="C17" s="14">
        <v>3</v>
      </c>
      <c r="D17" s="14">
        <v>31</v>
      </c>
      <c r="E17" s="14">
        <v>23</v>
      </c>
      <c r="F17" s="15">
        <v>15</v>
      </c>
      <c r="H17" s="9"/>
      <c r="I17" s="11" t="s">
        <v>21</v>
      </c>
      <c r="J17" s="14">
        <v>2</v>
      </c>
      <c r="K17" s="14">
        <v>27</v>
      </c>
      <c r="L17" s="14">
        <v>20</v>
      </c>
      <c r="M17" s="15">
        <v>13</v>
      </c>
      <c r="O17" s="94"/>
      <c r="P17" s="68"/>
      <c r="Q17" s="68"/>
      <c r="R17" s="68"/>
      <c r="S17" s="68"/>
      <c r="T17" s="68"/>
      <c r="U17" s="107"/>
      <c r="V17" s="35"/>
      <c r="W17" s="94" t="str">
        <f t="shared" si="3"/>
        <v/>
      </c>
      <c r="X17" s="68">
        <f t="shared" si="4"/>
        <v>0</v>
      </c>
      <c r="Y17" s="68">
        <f t="shared" si="5"/>
        <v>0</v>
      </c>
      <c r="Z17" s="68">
        <f t="shared" si="6"/>
        <v>0</v>
      </c>
      <c r="AA17" s="68">
        <f t="shared" si="7"/>
        <v>0</v>
      </c>
      <c r="AB17" s="68">
        <f t="shared" si="8"/>
        <v>0</v>
      </c>
      <c r="AC17" s="95">
        <f>X17*$P$53</f>
        <v>0</v>
      </c>
      <c r="AE17" s="65" t="s">
        <v>75</v>
      </c>
      <c r="AF17" s="64">
        <f>AF16-$U$50</f>
        <v>320</v>
      </c>
      <c r="AG17" s="64">
        <f>AG16-X$50</f>
        <v>0</v>
      </c>
      <c r="AH17" s="64">
        <f>AH16-Y$50</f>
        <v>0</v>
      </c>
      <c r="AI17" s="64">
        <f>AI16-Z$50</f>
        <v>0</v>
      </c>
      <c r="AJ17" s="64">
        <f>AJ16-AA$50</f>
        <v>0</v>
      </c>
      <c r="AK17" s="64">
        <f>AK16-AB$50</f>
        <v>0</v>
      </c>
      <c r="AL17" s="67">
        <f>AL16-AC$50</f>
        <v>0</v>
      </c>
    </row>
    <row r="18" spans="1:38" ht="17" thickBot="1" x14ac:dyDescent="0.25">
      <c r="A18" s="2"/>
      <c r="B18" s="12" t="s">
        <v>20</v>
      </c>
      <c r="C18" s="16">
        <v>0</v>
      </c>
      <c r="D18" s="16">
        <v>2</v>
      </c>
      <c r="E18" s="16">
        <v>2</v>
      </c>
      <c r="F18" s="17">
        <v>1</v>
      </c>
      <c r="H18" s="2"/>
      <c r="I18" s="12" t="s">
        <v>20</v>
      </c>
      <c r="J18" s="16">
        <v>0</v>
      </c>
      <c r="K18" s="16">
        <v>2</v>
      </c>
      <c r="L18" s="16">
        <v>2</v>
      </c>
      <c r="M18" s="17">
        <v>1</v>
      </c>
      <c r="O18" s="90"/>
      <c r="P18" s="123"/>
      <c r="Q18" s="123"/>
      <c r="R18" s="123"/>
      <c r="S18" s="123"/>
      <c r="T18" s="123"/>
      <c r="U18" s="117"/>
      <c r="V18" s="35"/>
      <c r="W18" s="90" t="s">
        <v>49</v>
      </c>
      <c r="X18" s="69">
        <f>SUM(X14:X17)</f>
        <v>20</v>
      </c>
      <c r="Y18" s="69">
        <f>SUM(Y14:Y17)</f>
        <v>20</v>
      </c>
      <c r="Z18" s="69">
        <f>SUM(Z14:Z17)</f>
        <v>0</v>
      </c>
      <c r="AA18" s="69">
        <f>SUM(AA14:AA17)</f>
        <v>16</v>
      </c>
      <c r="AB18" s="69">
        <f>SUM(AB14:AB17)</f>
        <v>24</v>
      </c>
      <c r="AC18" s="96">
        <f>SUM(AC14:AC17)</f>
        <v>0</v>
      </c>
    </row>
    <row r="19" spans="1:38" x14ac:dyDescent="0.2">
      <c r="A19" s="8" t="s">
        <v>23</v>
      </c>
      <c r="B19" s="10"/>
      <c r="C19" s="6" t="s">
        <v>18</v>
      </c>
      <c r="D19" s="6" t="s">
        <v>16</v>
      </c>
      <c r="E19" s="6" t="s">
        <v>17</v>
      </c>
      <c r="F19" s="7"/>
      <c r="H19" s="8" t="s">
        <v>23</v>
      </c>
      <c r="I19" s="10"/>
      <c r="J19" s="6" t="s">
        <v>18</v>
      </c>
      <c r="K19" s="6" t="s">
        <v>16</v>
      </c>
      <c r="L19" s="6" t="s">
        <v>17</v>
      </c>
      <c r="M19" s="7"/>
      <c r="N19" s="210" t="s">
        <v>122</v>
      </c>
      <c r="O19" s="108" t="s">
        <v>58</v>
      </c>
      <c r="P19" s="68"/>
      <c r="Q19" s="68"/>
      <c r="R19" s="68"/>
      <c r="S19" s="68"/>
      <c r="T19" s="68"/>
      <c r="U19" s="115"/>
      <c r="V19" s="35"/>
      <c r="W19" s="92" t="s">
        <v>36</v>
      </c>
      <c r="X19" s="42"/>
      <c r="Y19" s="42"/>
      <c r="Z19" s="42"/>
      <c r="AA19" s="42"/>
      <c r="AB19" s="42"/>
      <c r="AC19" s="97"/>
      <c r="AE19" s="165" t="s">
        <v>76</v>
      </c>
      <c r="AF19" s="166"/>
      <c r="AG19" s="166"/>
      <c r="AH19" s="166"/>
      <c r="AI19" s="166"/>
      <c r="AJ19" s="167"/>
    </row>
    <row r="20" spans="1:38" x14ac:dyDescent="0.2">
      <c r="A20" s="9"/>
      <c r="B20" s="11" t="s">
        <v>21</v>
      </c>
      <c r="C20" s="14">
        <v>2</v>
      </c>
      <c r="D20" s="14">
        <v>25</v>
      </c>
      <c r="E20" s="14">
        <v>18</v>
      </c>
      <c r="F20" s="19"/>
      <c r="H20" s="9"/>
      <c r="I20" s="11" t="s">
        <v>21</v>
      </c>
      <c r="J20" s="14">
        <v>2</v>
      </c>
      <c r="K20" s="14">
        <v>22</v>
      </c>
      <c r="L20" s="14">
        <v>16</v>
      </c>
      <c r="M20" s="19"/>
      <c r="N20" t="s">
        <v>122</v>
      </c>
      <c r="O20" s="94" t="s">
        <v>59</v>
      </c>
      <c r="P20" s="122">
        <v>6</v>
      </c>
      <c r="Q20" s="122">
        <v>2</v>
      </c>
      <c r="R20" s="68"/>
      <c r="S20" s="122"/>
      <c r="T20" s="68"/>
      <c r="U20" s="116">
        <v>1</v>
      </c>
      <c r="V20" s="35"/>
      <c r="W20" s="94" t="str">
        <f t="shared" ref="W20:W26" si="9">IF($O20="","",$O20)</f>
        <v>WC Premium damski</v>
      </c>
      <c r="X20" s="68">
        <f t="shared" ref="X20:X26" si="10">$U20*P20</f>
        <v>6</v>
      </c>
      <c r="Y20" s="68">
        <f t="shared" ref="Y20:Y26" si="11">$U20*Q20</f>
        <v>2</v>
      </c>
      <c r="Z20" s="68">
        <f t="shared" ref="Z20:Z26" si="12">$U20*R20</f>
        <v>0</v>
      </c>
      <c r="AA20" s="68">
        <f t="shared" ref="AA20:AA26" si="13">$U20*S20</f>
        <v>0</v>
      </c>
      <c r="AB20" s="68">
        <f t="shared" ref="AB20:AB26" si="14">$U20*T20</f>
        <v>0</v>
      </c>
      <c r="AC20" s="95" t="s">
        <v>57</v>
      </c>
      <c r="AE20" s="41" t="s">
        <v>77</v>
      </c>
      <c r="AF20" s="70" t="s">
        <v>78</v>
      </c>
      <c r="AG20" s="71" t="s">
        <v>22</v>
      </c>
      <c r="AH20" s="72" t="s">
        <v>23</v>
      </c>
      <c r="AI20" s="72" t="s">
        <v>25</v>
      </c>
      <c r="AJ20" s="73" t="s">
        <v>19</v>
      </c>
    </row>
    <row r="21" spans="1:38" ht="17" thickBot="1" x14ac:dyDescent="0.25">
      <c r="A21" s="2"/>
      <c r="B21" s="12" t="s">
        <v>20</v>
      </c>
      <c r="C21" s="16">
        <v>1</v>
      </c>
      <c r="D21" s="16">
        <v>2</v>
      </c>
      <c r="E21" s="16">
        <v>1</v>
      </c>
      <c r="F21" s="20"/>
      <c r="H21" s="2"/>
      <c r="I21" s="12" t="s">
        <v>20</v>
      </c>
      <c r="J21" s="16">
        <v>1</v>
      </c>
      <c r="K21" s="16">
        <v>1</v>
      </c>
      <c r="L21" s="16">
        <v>1</v>
      </c>
      <c r="M21" s="20"/>
      <c r="N21" t="s">
        <v>122</v>
      </c>
      <c r="O21" s="94" t="s">
        <v>40</v>
      </c>
      <c r="P21" s="122">
        <v>14</v>
      </c>
      <c r="Q21" s="122">
        <v>14</v>
      </c>
      <c r="R21" s="68"/>
      <c r="S21" s="68"/>
      <c r="T21" s="68"/>
      <c r="U21" s="116">
        <v>5</v>
      </c>
      <c r="V21" s="35"/>
      <c r="W21" s="94" t="str">
        <f t="shared" si="9"/>
        <v>WC 14-kabinowy</v>
      </c>
      <c r="X21" s="68">
        <f t="shared" si="10"/>
        <v>70</v>
      </c>
      <c r="Y21" s="68">
        <f t="shared" si="11"/>
        <v>70</v>
      </c>
      <c r="Z21" s="68">
        <f t="shared" si="12"/>
        <v>0</v>
      </c>
      <c r="AA21" s="68">
        <f t="shared" si="13"/>
        <v>0</v>
      </c>
      <c r="AB21" s="68">
        <f t="shared" si="14"/>
        <v>0</v>
      </c>
      <c r="AC21" s="95">
        <f>X21*$P$53</f>
        <v>3.5</v>
      </c>
      <c r="AE21" s="74" t="s">
        <v>31</v>
      </c>
      <c r="AF21" s="75">
        <v>33600</v>
      </c>
      <c r="AG21" s="76">
        <f>$AF21/X$12</f>
        <v>42</v>
      </c>
      <c r="AH21" s="76">
        <f>$AF21/Z$12</f>
        <v>39.904988123515437</v>
      </c>
      <c r="AI21" s="76">
        <f>$AF21/Y$12</f>
        <v>14.854111405835544</v>
      </c>
      <c r="AJ21" s="77">
        <f>$AF21/2/AA$12</f>
        <v>92.307692307692307</v>
      </c>
    </row>
    <row r="22" spans="1:38" ht="17" thickBot="1" x14ac:dyDescent="0.25">
      <c r="A22" s="52"/>
      <c r="B22" s="53"/>
      <c r="C22" s="54"/>
      <c r="D22" s="54"/>
      <c r="E22" s="54"/>
      <c r="F22" s="55"/>
      <c r="H22" s="52"/>
      <c r="I22" s="53"/>
      <c r="J22" s="54"/>
      <c r="K22" s="54"/>
      <c r="L22" s="54"/>
      <c r="M22" s="55"/>
      <c r="N22" t="s">
        <v>122</v>
      </c>
      <c r="O22" s="94" t="s">
        <v>38</v>
      </c>
      <c r="P22" s="122">
        <v>4</v>
      </c>
      <c r="Q22" s="122">
        <v>4</v>
      </c>
      <c r="R22" s="68"/>
      <c r="S22" s="122">
        <v>4</v>
      </c>
      <c r="T22" s="68"/>
      <c r="U22" s="116">
        <v>2</v>
      </c>
      <c r="V22" s="35"/>
      <c r="W22" s="94" t="str">
        <f>IF($O22="","",$O22)</f>
        <v>WC Damsko-męski</v>
      </c>
      <c r="X22" s="68">
        <f>$U22*P22</f>
        <v>8</v>
      </c>
      <c r="Y22" s="68">
        <f>$U22*Q22</f>
        <v>8</v>
      </c>
      <c r="Z22" s="68">
        <f>$U22*R22</f>
        <v>0</v>
      </c>
      <c r="AA22" s="68">
        <f>$U22*S22</f>
        <v>8</v>
      </c>
      <c r="AB22" s="68">
        <f>$U22*T22</f>
        <v>0</v>
      </c>
      <c r="AC22" s="95" t="s">
        <v>57</v>
      </c>
      <c r="AE22" s="78" t="s">
        <v>62</v>
      </c>
      <c r="AF22" s="79">
        <v>12500</v>
      </c>
      <c r="AG22" s="80">
        <f>$AF22/X$49</f>
        <v>39.43217665615142</v>
      </c>
      <c r="AH22" s="80">
        <f>$AF22/Z$49</f>
        <v>46.125461254612546</v>
      </c>
      <c r="AI22" s="80">
        <f>$AF22/Y$49</f>
        <v>15.188335358444714</v>
      </c>
      <c r="AJ22" s="81">
        <f>$AF22/2/AA$49</f>
        <v>76.219512195121951</v>
      </c>
    </row>
    <row r="23" spans="1:38" ht="17" thickBot="1" x14ac:dyDescent="0.25">
      <c r="A23" s="8" t="s">
        <v>24</v>
      </c>
      <c r="B23" s="10"/>
      <c r="C23" s="6" t="s">
        <v>18</v>
      </c>
      <c r="D23" s="6" t="s">
        <v>16</v>
      </c>
      <c r="E23" s="6" t="s">
        <v>17</v>
      </c>
      <c r="F23" s="7"/>
      <c r="H23" s="8" t="s">
        <v>24</v>
      </c>
      <c r="I23" s="10"/>
      <c r="J23" s="6" t="s">
        <v>18</v>
      </c>
      <c r="K23" s="6" t="s">
        <v>16</v>
      </c>
      <c r="L23" s="6" t="s">
        <v>17</v>
      </c>
      <c r="M23" s="7"/>
      <c r="N23" t="s">
        <v>122</v>
      </c>
      <c r="O23" s="109" t="s">
        <v>39</v>
      </c>
      <c r="P23" s="122">
        <v>1</v>
      </c>
      <c r="Q23" s="122">
        <v>1</v>
      </c>
      <c r="R23" s="68"/>
      <c r="S23" s="68"/>
      <c r="T23" s="68"/>
      <c r="U23" s="116">
        <v>3</v>
      </c>
      <c r="V23" s="35"/>
      <c r="W23" s="94" t="str">
        <f t="shared" si="9"/>
        <v>WC Niepełnosprawni</v>
      </c>
      <c r="X23" s="68">
        <f t="shared" si="10"/>
        <v>3</v>
      </c>
      <c r="Y23" s="68">
        <f t="shared" si="11"/>
        <v>3</v>
      </c>
      <c r="Z23" s="68">
        <f t="shared" si="12"/>
        <v>0</v>
      </c>
      <c r="AA23" s="68">
        <f t="shared" si="13"/>
        <v>0</v>
      </c>
      <c r="AB23" s="68">
        <f t="shared" si="14"/>
        <v>0</v>
      </c>
      <c r="AC23" s="95" t="s">
        <v>57</v>
      </c>
      <c r="AE23" s="82" t="s">
        <v>79</v>
      </c>
      <c r="AF23" s="83">
        <v>46100</v>
      </c>
      <c r="AG23" s="84">
        <f>$AF23/X$50</f>
        <v>36.762360446570973</v>
      </c>
      <c r="AH23" s="84">
        <f>$AF23/Z$50</f>
        <v>41.382405745062833</v>
      </c>
      <c r="AI23" s="84">
        <f>$AF23/Y$50</f>
        <v>14.32566811684276</v>
      </c>
      <c r="AJ23" s="85">
        <f>$AF23/2/AA$50</f>
        <v>74.595469255663431</v>
      </c>
    </row>
    <row r="24" spans="1:38" x14ac:dyDescent="0.2">
      <c r="A24" s="1"/>
      <c r="B24" s="13" t="s">
        <v>21</v>
      </c>
      <c r="C24" s="18">
        <v>3</v>
      </c>
      <c r="D24" s="18">
        <v>38</v>
      </c>
      <c r="E24" s="18">
        <v>28</v>
      </c>
      <c r="F24" s="21"/>
      <c r="H24" s="1"/>
      <c r="I24" s="13" t="s">
        <v>21</v>
      </c>
      <c r="J24" s="18">
        <v>3</v>
      </c>
      <c r="K24" s="18">
        <v>33</v>
      </c>
      <c r="L24" s="18">
        <v>24</v>
      </c>
      <c r="M24" s="21"/>
      <c r="N24" t="s">
        <v>122</v>
      </c>
      <c r="O24" s="94" t="s">
        <v>29</v>
      </c>
      <c r="P24" s="68"/>
      <c r="Q24" s="68"/>
      <c r="R24" s="68"/>
      <c r="S24" s="68"/>
      <c r="T24" s="122">
        <v>4</v>
      </c>
      <c r="U24" s="116">
        <v>3</v>
      </c>
      <c r="V24" s="35"/>
      <c r="W24" s="94" t="str">
        <f t="shared" si="9"/>
        <v>Poidełka</v>
      </c>
      <c r="X24" s="68">
        <f t="shared" si="10"/>
        <v>0</v>
      </c>
      <c r="Y24" s="68">
        <f t="shared" si="11"/>
        <v>0</v>
      </c>
      <c r="Z24" s="68">
        <f t="shared" si="12"/>
        <v>0</v>
      </c>
      <c r="AA24" s="68">
        <f t="shared" si="13"/>
        <v>0</v>
      </c>
      <c r="AB24" s="68">
        <f t="shared" si="14"/>
        <v>12</v>
      </c>
      <c r="AC24" s="95">
        <f>X24*$P$53</f>
        <v>0</v>
      </c>
      <c r="AE24" s="88" t="s">
        <v>80</v>
      </c>
      <c r="AF24" s="89"/>
      <c r="AG24" s="89"/>
      <c r="AH24" s="89"/>
      <c r="AI24" s="89"/>
      <c r="AJ24" s="89"/>
    </row>
    <row r="25" spans="1:38" x14ac:dyDescent="0.2">
      <c r="A25" s="9"/>
      <c r="B25" s="11"/>
      <c r="C25" s="14"/>
      <c r="D25" s="14"/>
      <c r="E25" s="14"/>
      <c r="F25" s="19"/>
      <c r="H25" s="9"/>
      <c r="I25" s="11"/>
      <c r="J25" s="14"/>
      <c r="K25" s="14"/>
      <c r="L25" s="14"/>
      <c r="M25" s="19"/>
      <c r="N25" t="s">
        <v>122</v>
      </c>
      <c r="O25" s="94" t="s">
        <v>60</v>
      </c>
      <c r="P25" s="68">
        <v>2</v>
      </c>
      <c r="Q25" s="68">
        <v>2</v>
      </c>
      <c r="R25" s="68"/>
      <c r="S25" s="68">
        <v>8</v>
      </c>
      <c r="T25" s="68"/>
      <c r="U25" s="116">
        <v>1</v>
      </c>
      <c r="V25" s="35"/>
      <c r="W25" s="94" t="str">
        <f>IF($O25="","",$O25)</f>
        <v>WC Premium męski</v>
      </c>
      <c r="X25" s="68">
        <f>$U25*P25</f>
        <v>2</v>
      </c>
      <c r="Y25" s="68">
        <f>$U25*Q25</f>
        <v>2</v>
      </c>
      <c r="Z25" s="68">
        <f>$U25*R25</f>
        <v>0</v>
      </c>
      <c r="AA25" s="68">
        <f>$U25*S25</f>
        <v>8</v>
      </c>
      <c r="AB25" s="68">
        <f>$U25*T25</f>
        <v>0</v>
      </c>
      <c r="AC25" s="95" t="s">
        <v>57</v>
      </c>
    </row>
    <row r="26" spans="1:38" ht="17" thickBot="1" x14ac:dyDescent="0.25">
      <c r="A26" s="2"/>
      <c r="B26" s="12" t="s">
        <v>20</v>
      </c>
      <c r="C26" s="16">
        <v>0</v>
      </c>
      <c r="D26" s="16">
        <v>1</v>
      </c>
      <c r="E26" s="32">
        <v>0.75</v>
      </c>
      <c r="F26" s="20"/>
      <c r="H26" s="2"/>
      <c r="I26" s="12" t="s">
        <v>20</v>
      </c>
      <c r="J26" s="16">
        <v>0</v>
      </c>
      <c r="K26" s="16">
        <v>1</v>
      </c>
      <c r="L26" s="32">
        <v>0.75</v>
      </c>
      <c r="M26" s="20"/>
      <c r="N26" t="s">
        <v>122</v>
      </c>
      <c r="O26" s="94" t="s">
        <v>37</v>
      </c>
      <c r="P26" s="68">
        <v>4</v>
      </c>
      <c r="Q26" s="68">
        <v>3</v>
      </c>
      <c r="R26" s="68"/>
      <c r="S26" s="68">
        <v>4</v>
      </c>
      <c r="T26" s="68"/>
      <c r="U26" s="115">
        <v>1</v>
      </c>
      <c r="V26" s="35"/>
      <c r="W26" s="94" t="str">
        <f t="shared" si="9"/>
        <v>WC Premium damsko-męski</v>
      </c>
      <c r="X26" s="68">
        <f t="shared" si="10"/>
        <v>4</v>
      </c>
      <c r="Y26" s="68">
        <f t="shared" si="11"/>
        <v>3</v>
      </c>
      <c r="Z26" s="68">
        <f t="shared" si="12"/>
        <v>0</v>
      </c>
      <c r="AA26" s="68">
        <f t="shared" si="13"/>
        <v>4</v>
      </c>
      <c r="AB26" s="68">
        <f t="shared" si="14"/>
        <v>0</v>
      </c>
      <c r="AC26" s="95" t="s">
        <v>57</v>
      </c>
    </row>
    <row r="27" spans="1:38" x14ac:dyDescent="0.2">
      <c r="O27" s="90"/>
      <c r="P27" s="123"/>
      <c r="Q27" s="123"/>
      <c r="R27" s="123"/>
      <c r="S27" s="123"/>
      <c r="T27" s="123"/>
      <c r="U27" s="117"/>
      <c r="V27" s="35"/>
      <c r="W27" s="90" t="s">
        <v>50</v>
      </c>
      <c r="X27" s="69">
        <f t="shared" ref="X27:AC27" si="15">SUM(X20:X26)</f>
        <v>93</v>
      </c>
      <c r="Y27" s="69">
        <f t="shared" si="15"/>
        <v>88</v>
      </c>
      <c r="Z27" s="69">
        <f t="shared" si="15"/>
        <v>0</v>
      </c>
      <c r="AA27" s="69">
        <f t="shared" si="15"/>
        <v>20</v>
      </c>
      <c r="AB27" s="69">
        <f t="shared" si="15"/>
        <v>12</v>
      </c>
      <c r="AC27" s="96">
        <f t="shared" si="15"/>
        <v>3.5</v>
      </c>
    </row>
    <row r="28" spans="1:38" x14ac:dyDescent="0.2">
      <c r="N28" t="s">
        <v>122</v>
      </c>
      <c r="O28" s="92" t="s">
        <v>34</v>
      </c>
      <c r="P28" s="68"/>
      <c r="Q28" s="68"/>
      <c r="R28" s="68"/>
      <c r="S28" s="68"/>
      <c r="T28" s="68"/>
      <c r="U28" s="107"/>
      <c r="V28" s="35"/>
      <c r="W28" s="92" t="s">
        <v>34</v>
      </c>
      <c r="X28" s="42"/>
      <c r="Y28" s="42"/>
      <c r="Z28" s="42"/>
      <c r="AA28" s="42"/>
      <c r="AB28" s="42"/>
      <c r="AC28" s="97"/>
    </row>
    <row r="29" spans="1:38" x14ac:dyDescent="0.2">
      <c r="N29" t="s">
        <v>122</v>
      </c>
      <c r="O29" s="94" t="s">
        <v>40</v>
      </c>
      <c r="P29" s="122">
        <v>14</v>
      </c>
      <c r="Q29" s="122">
        <v>14</v>
      </c>
      <c r="R29" s="68"/>
      <c r="S29" s="68"/>
      <c r="T29" s="68"/>
      <c r="U29" s="116">
        <v>1</v>
      </c>
      <c r="V29" s="35"/>
      <c r="W29" s="94" t="str">
        <f t="shared" ref="W29:W33" si="16">IF($O29="","",$O29)</f>
        <v>WC 14-kabinowy</v>
      </c>
      <c r="X29" s="68">
        <f t="shared" ref="X29:X33" si="17">$U29*P29</f>
        <v>14</v>
      </c>
      <c r="Y29" s="68">
        <f t="shared" ref="Y29:Y33" si="18">$U29*Q29</f>
        <v>14</v>
      </c>
      <c r="Z29" s="68">
        <f t="shared" ref="Z29:Z33" si="19">$U29*R29</f>
        <v>0</v>
      </c>
      <c r="AA29" s="68">
        <f t="shared" ref="AA29:AA33" si="20">$U29*S29</f>
        <v>0</v>
      </c>
      <c r="AB29" s="68">
        <f t="shared" ref="AB29:AB33" si="21">$U29*T29</f>
        <v>0</v>
      </c>
      <c r="AC29" s="95">
        <f>X29*$P$53</f>
        <v>0.70000000000000007</v>
      </c>
    </row>
    <row r="30" spans="1:38" x14ac:dyDescent="0.2">
      <c r="N30" t="s">
        <v>122</v>
      </c>
      <c r="O30" s="94" t="s">
        <v>39</v>
      </c>
      <c r="P30" s="122">
        <v>1</v>
      </c>
      <c r="Q30" s="122">
        <v>1</v>
      </c>
      <c r="R30" s="68"/>
      <c r="S30" s="68"/>
      <c r="T30" s="68"/>
      <c r="U30" s="116">
        <v>1</v>
      </c>
      <c r="V30" s="35"/>
      <c r="W30" s="94" t="str">
        <f t="shared" si="16"/>
        <v>WC Niepełnosprawni</v>
      </c>
      <c r="X30" s="68">
        <f t="shared" si="17"/>
        <v>1</v>
      </c>
      <c r="Y30" s="68">
        <f t="shared" si="18"/>
        <v>1</v>
      </c>
      <c r="Z30" s="68">
        <f t="shared" si="19"/>
        <v>0</v>
      </c>
      <c r="AA30" s="68">
        <f t="shared" si="20"/>
        <v>0</v>
      </c>
      <c r="AB30" s="68">
        <f t="shared" si="21"/>
        <v>0</v>
      </c>
      <c r="AC30" s="95" t="s">
        <v>57</v>
      </c>
    </row>
    <row r="31" spans="1:38" ht="17" thickBot="1" x14ac:dyDescent="0.25">
      <c r="N31" t="s">
        <v>122</v>
      </c>
      <c r="O31" s="94" t="s">
        <v>61</v>
      </c>
      <c r="P31" s="122">
        <v>1</v>
      </c>
      <c r="Q31" s="122">
        <v>2</v>
      </c>
      <c r="R31" s="68">
        <v>1</v>
      </c>
      <c r="S31" s="122">
        <v>1</v>
      </c>
      <c r="T31" s="68"/>
      <c r="U31" s="116">
        <v>1</v>
      </c>
      <c r="V31" s="35"/>
      <c r="W31" s="94" t="str">
        <f t="shared" si="16"/>
        <v>Kontener toaletowo-prysznicowy</v>
      </c>
      <c r="X31" s="68">
        <f t="shared" si="17"/>
        <v>1</v>
      </c>
      <c r="Y31" s="68">
        <f t="shared" si="18"/>
        <v>2</v>
      </c>
      <c r="Z31" s="68">
        <f t="shared" si="19"/>
        <v>1</v>
      </c>
      <c r="AA31" s="68">
        <f t="shared" si="20"/>
        <v>1</v>
      </c>
      <c r="AB31" s="68">
        <f t="shared" si="21"/>
        <v>0</v>
      </c>
      <c r="AC31" s="95" t="s">
        <v>57</v>
      </c>
    </row>
    <row r="32" spans="1:38" ht="20" thickBot="1" x14ac:dyDescent="0.25">
      <c r="A32" s="22" t="s">
        <v>5</v>
      </c>
      <c r="B32" s="23"/>
      <c r="C32" s="23"/>
      <c r="D32" s="23"/>
      <c r="E32" s="23"/>
      <c r="F32" s="24"/>
      <c r="H32" s="22" t="s">
        <v>4</v>
      </c>
      <c r="I32" s="23"/>
      <c r="J32" s="23"/>
      <c r="K32" s="23"/>
      <c r="L32" s="23"/>
      <c r="M32" s="24"/>
      <c r="N32" t="s">
        <v>122</v>
      </c>
      <c r="O32" s="94" t="s">
        <v>29</v>
      </c>
      <c r="P32" s="68"/>
      <c r="Q32" s="68"/>
      <c r="R32" s="68"/>
      <c r="S32" s="68"/>
      <c r="T32" s="122">
        <v>4</v>
      </c>
      <c r="U32" s="116">
        <v>2</v>
      </c>
      <c r="V32" s="35"/>
      <c r="W32" s="94" t="str">
        <f t="shared" si="16"/>
        <v>Poidełka</v>
      </c>
      <c r="X32" s="68">
        <f t="shared" si="17"/>
        <v>0</v>
      </c>
      <c r="Y32" s="68">
        <f t="shared" si="18"/>
        <v>0</v>
      </c>
      <c r="Z32" s="68">
        <f t="shared" si="19"/>
        <v>0</v>
      </c>
      <c r="AA32" s="68">
        <f t="shared" si="20"/>
        <v>0</v>
      </c>
      <c r="AB32" s="68">
        <f t="shared" si="21"/>
        <v>8</v>
      </c>
      <c r="AC32" s="95">
        <f>X32*$P$53</f>
        <v>0</v>
      </c>
    </row>
    <row r="33" spans="1:29" x14ac:dyDescent="0.2">
      <c r="A33" s="8" t="s">
        <v>22</v>
      </c>
      <c r="B33" s="10"/>
      <c r="C33" s="6" t="s">
        <v>18</v>
      </c>
      <c r="D33" s="6" t="s">
        <v>16</v>
      </c>
      <c r="E33" s="6" t="s">
        <v>17</v>
      </c>
      <c r="F33" s="7" t="s">
        <v>19</v>
      </c>
      <c r="H33" s="8" t="s">
        <v>22</v>
      </c>
      <c r="I33" s="10"/>
      <c r="J33" s="6" t="s">
        <v>18</v>
      </c>
      <c r="K33" s="6" t="s">
        <v>16</v>
      </c>
      <c r="L33" s="6" t="s">
        <v>17</v>
      </c>
      <c r="M33" s="7" t="s">
        <v>19</v>
      </c>
      <c r="N33" t="s">
        <v>122</v>
      </c>
      <c r="O33" s="109" t="s">
        <v>38</v>
      </c>
      <c r="P33" s="68">
        <v>4</v>
      </c>
      <c r="Q33" s="68">
        <v>4</v>
      </c>
      <c r="R33" s="68"/>
      <c r="S33" s="68">
        <v>4</v>
      </c>
      <c r="T33" s="68"/>
      <c r="U33" s="115">
        <v>1</v>
      </c>
      <c r="V33" s="35"/>
      <c r="W33" s="94" t="str">
        <f t="shared" si="16"/>
        <v>WC Damsko-męski</v>
      </c>
      <c r="X33" s="68">
        <f t="shared" si="17"/>
        <v>4</v>
      </c>
      <c r="Y33" s="68">
        <f t="shared" si="18"/>
        <v>4</v>
      </c>
      <c r="Z33" s="68">
        <f t="shared" si="19"/>
        <v>0</v>
      </c>
      <c r="AA33" s="68">
        <f t="shared" si="20"/>
        <v>4</v>
      </c>
      <c r="AB33" s="68">
        <f t="shared" si="21"/>
        <v>0</v>
      </c>
      <c r="AC33" s="95" t="s">
        <v>57</v>
      </c>
    </row>
    <row r="34" spans="1:29" x14ac:dyDescent="0.2">
      <c r="A34" s="9"/>
      <c r="B34" s="11" t="s">
        <v>21</v>
      </c>
      <c r="C34" s="14">
        <v>1</v>
      </c>
      <c r="D34" s="14">
        <v>14</v>
      </c>
      <c r="E34" s="14">
        <v>10</v>
      </c>
      <c r="F34" s="15">
        <v>7</v>
      </c>
      <c r="H34" s="9"/>
      <c r="I34" s="11" t="s">
        <v>21</v>
      </c>
      <c r="J34" s="14">
        <v>2</v>
      </c>
      <c r="K34" s="14">
        <v>25</v>
      </c>
      <c r="L34" s="14">
        <v>18</v>
      </c>
      <c r="M34" s="15">
        <v>12</v>
      </c>
      <c r="O34" s="90"/>
      <c r="P34" s="123"/>
      <c r="Q34" s="123"/>
      <c r="R34" s="123"/>
      <c r="S34" s="123"/>
      <c r="T34" s="123"/>
      <c r="U34" s="117"/>
      <c r="V34" s="35"/>
      <c r="W34" s="90" t="s">
        <v>51</v>
      </c>
      <c r="X34" s="69">
        <f t="shared" ref="X34:AC34" si="22">SUM(X29:X33)</f>
        <v>20</v>
      </c>
      <c r="Y34" s="69">
        <f t="shared" si="22"/>
        <v>21</v>
      </c>
      <c r="Z34" s="69">
        <f t="shared" si="22"/>
        <v>1</v>
      </c>
      <c r="AA34" s="69">
        <f t="shared" si="22"/>
        <v>5</v>
      </c>
      <c r="AB34" s="69">
        <f t="shared" si="22"/>
        <v>8</v>
      </c>
      <c r="AC34" s="96">
        <f t="shared" si="22"/>
        <v>0.70000000000000007</v>
      </c>
    </row>
    <row r="35" spans="1:29" ht="17" thickBot="1" x14ac:dyDescent="0.25">
      <c r="A35" s="2"/>
      <c r="B35" s="12" t="s">
        <v>20</v>
      </c>
      <c r="C35" s="16">
        <v>0</v>
      </c>
      <c r="D35" s="16">
        <v>1</v>
      </c>
      <c r="E35" s="16">
        <v>1</v>
      </c>
      <c r="F35" s="33">
        <v>0</v>
      </c>
      <c r="H35" s="2"/>
      <c r="I35" s="12" t="s">
        <v>20</v>
      </c>
      <c r="J35" s="16">
        <v>0</v>
      </c>
      <c r="K35" s="16">
        <v>2</v>
      </c>
      <c r="L35" s="16">
        <v>1</v>
      </c>
      <c r="M35" s="17">
        <v>1</v>
      </c>
      <c r="N35" t="s">
        <v>122</v>
      </c>
      <c r="O35" s="92" t="s">
        <v>35</v>
      </c>
      <c r="P35" s="68"/>
      <c r="Q35" s="68"/>
      <c r="R35" s="68"/>
      <c r="S35" s="68"/>
      <c r="T35" s="68"/>
      <c r="U35" s="107"/>
      <c r="V35" s="35"/>
      <c r="W35" s="92" t="s">
        <v>35</v>
      </c>
      <c r="X35" s="42"/>
      <c r="Y35" s="42"/>
      <c r="Z35" s="42"/>
      <c r="AA35" s="42"/>
      <c r="AB35" s="42"/>
      <c r="AC35" s="97"/>
    </row>
    <row r="36" spans="1:29" x14ac:dyDescent="0.2">
      <c r="A36" s="8" t="s">
        <v>23</v>
      </c>
      <c r="B36" s="10"/>
      <c r="C36" s="6" t="s">
        <v>18</v>
      </c>
      <c r="D36" s="6" t="s">
        <v>16</v>
      </c>
      <c r="E36" s="6" t="s">
        <v>17</v>
      </c>
      <c r="F36" s="7"/>
      <c r="H36" s="8" t="s">
        <v>23</v>
      </c>
      <c r="I36" s="10"/>
      <c r="J36" s="6" t="s">
        <v>18</v>
      </c>
      <c r="K36" s="6" t="s">
        <v>16</v>
      </c>
      <c r="L36" s="6" t="s">
        <v>17</v>
      </c>
      <c r="M36" s="7"/>
      <c r="N36" t="s">
        <v>122</v>
      </c>
      <c r="O36" s="109" t="s">
        <v>38</v>
      </c>
      <c r="P36" s="122">
        <v>4</v>
      </c>
      <c r="Q36" s="122">
        <v>4</v>
      </c>
      <c r="R36" s="68"/>
      <c r="S36" s="122">
        <v>4</v>
      </c>
      <c r="T36" s="68"/>
      <c r="U36" s="116">
        <v>1</v>
      </c>
      <c r="V36" s="35"/>
      <c r="W36" s="94" t="str">
        <f t="shared" ref="W36:W38" si="23">IF($O36="","",$O36)</f>
        <v>WC Damsko-męski</v>
      </c>
      <c r="X36" s="68">
        <f t="shared" ref="X36:X38" si="24">$U36*P36</f>
        <v>4</v>
      </c>
      <c r="Y36" s="68">
        <f t="shared" ref="Y36:Y38" si="25">$U36*Q36</f>
        <v>4</v>
      </c>
      <c r="Z36" s="68">
        <f t="shared" ref="Z36:Z38" si="26">$U36*R36</f>
        <v>0</v>
      </c>
      <c r="AA36" s="68">
        <f t="shared" ref="AA36:AA38" si="27">$U36*S36</f>
        <v>4</v>
      </c>
      <c r="AB36" s="68">
        <f t="shared" ref="AB36:AB38" si="28">$U36*T36</f>
        <v>0</v>
      </c>
      <c r="AC36" s="95" t="s">
        <v>57</v>
      </c>
    </row>
    <row r="37" spans="1:29" x14ac:dyDescent="0.2">
      <c r="A37" s="9"/>
      <c r="B37" s="11" t="s">
        <v>21</v>
      </c>
      <c r="C37" s="14">
        <v>1</v>
      </c>
      <c r="D37" s="14">
        <v>12</v>
      </c>
      <c r="E37" s="14">
        <v>8</v>
      </c>
      <c r="F37" s="19"/>
      <c r="H37" s="9"/>
      <c r="I37" s="11" t="s">
        <v>21</v>
      </c>
      <c r="J37" s="14">
        <v>2</v>
      </c>
      <c r="K37" s="14">
        <v>20</v>
      </c>
      <c r="L37" s="14">
        <v>14</v>
      </c>
      <c r="M37" s="19"/>
      <c r="N37" t="s">
        <v>122</v>
      </c>
      <c r="O37" s="94" t="s">
        <v>29</v>
      </c>
      <c r="P37" s="68"/>
      <c r="Q37" s="68"/>
      <c r="R37" s="68"/>
      <c r="S37" s="68"/>
      <c r="T37" s="122">
        <v>4</v>
      </c>
      <c r="U37" s="116">
        <v>1</v>
      </c>
      <c r="V37" s="35"/>
      <c r="W37" s="94" t="str">
        <f t="shared" si="23"/>
        <v>Poidełka</v>
      </c>
      <c r="X37" s="68">
        <f t="shared" si="24"/>
        <v>0</v>
      </c>
      <c r="Y37" s="68">
        <f t="shared" si="25"/>
        <v>0</v>
      </c>
      <c r="Z37" s="68">
        <f t="shared" si="26"/>
        <v>0</v>
      </c>
      <c r="AA37" s="68">
        <f t="shared" si="27"/>
        <v>0</v>
      </c>
      <c r="AB37" s="68">
        <f t="shared" si="28"/>
        <v>4</v>
      </c>
      <c r="AC37" s="95">
        <f>X37*$P$53</f>
        <v>0</v>
      </c>
    </row>
    <row r="38" spans="1:29" ht="17" thickBot="1" x14ac:dyDescent="0.25">
      <c r="A38" s="2"/>
      <c r="B38" s="12" t="s">
        <v>20</v>
      </c>
      <c r="C38" s="16">
        <v>1</v>
      </c>
      <c r="D38" s="16">
        <v>1</v>
      </c>
      <c r="E38" s="31">
        <v>1</v>
      </c>
      <c r="F38" s="20"/>
      <c r="H38" s="2"/>
      <c r="I38" s="12" t="s">
        <v>20</v>
      </c>
      <c r="J38" s="16">
        <v>1</v>
      </c>
      <c r="K38" s="16">
        <v>2</v>
      </c>
      <c r="L38" s="16">
        <v>1</v>
      </c>
      <c r="M38" s="20"/>
      <c r="O38" s="94"/>
      <c r="P38" s="68"/>
      <c r="Q38" s="68"/>
      <c r="R38" s="68"/>
      <c r="S38" s="68"/>
      <c r="T38" s="68"/>
      <c r="U38" s="115"/>
      <c r="V38" s="35"/>
      <c r="W38" s="94" t="str">
        <f t="shared" si="23"/>
        <v/>
      </c>
      <c r="X38" s="68">
        <f t="shared" si="24"/>
        <v>0</v>
      </c>
      <c r="Y38" s="68">
        <f t="shared" si="25"/>
        <v>0</v>
      </c>
      <c r="Z38" s="68">
        <f t="shared" si="26"/>
        <v>0</v>
      </c>
      <c r="AA38" s="68">
        <f t="shared" si="27"/>
        <v>0</v>
      </c>
      <c r="AB38" s="68">
        <f t="shared" si="28"/>
        <v>0</v>
      </c>
      <c r="AC38" s="95">
        <f>X38*$P$53</f>
        <v>0</v>
      </c>
    </row>
    <row r="39" spans="1:29" x14ac:dyDescent="0.2">
      <c r="A39" s="8" t="s">
        <v>24</v>
      </c>
      <c r="B39" s="10"/>
      <c r="C39" s="6" t="s">
        <v>18</v>
      </c>
      <c r="D39" s="6" t="s">
        <v>16</v>
      </c>
      <c r="E39" s="6" t="s">
        <v>17</v>
      </c>
      <c r="F39" s="7"/>
      <c r="H39" s="8" t="s">
        <v>24</v>
      </c>
      <c r="I39" s="10"/>
      <c r="J39" s="6" t="s">
        <v>18</v>
      </c>
      <c r="K39" s="6" t="s">
        <v>16</v>
      </c>
      <c r="L39" s="6" t="s">
        <v>17</v>
      </c>
      <c r="M39" s="7"/>
      <c r="O39" s="106"/>
      <c r="P39" s="123"/>
      <c r="Q39" s="123"/>
      <c r="R39" s="123"/>
      <c r="S39" s="123"/>
      <c r="T39" s="123"/>
      <c r="U39" s="117"/>
      <c r="V39" s="35"/>
      <c r="W39" s="90" t="s">
        <v>52</v>
      </c>
      <c r="X39" s="69">
        <f t="shared" ref="X39:AC39" si="29">SUM(X36:X38)</f>
        <v>4</v>
      </c>
      <c r="Y39" s="69">
        <f t="shared" si="29"/>
        <v>4</v>
      </c>
      <c r="Z39" s="69">
        <f t="shared" si="29"/>
        <v>0</v>
      </c>
      <c r="AA39" s="69">
        <f t="shared" si="29"/>
        <v>4</v>
      </c>
      <c r="AB39" s="69">
        <f t="shared" si="29"/>
        <v>4</v>
      </c>
      <c r="AC39" s="96">
        <f t="shared" si="29"/>
        <v>0</v>
      </c>
    </row>
    <row r="40" spans="1:29" x14ac:dyDescent="0.2">
      <c r="A40" s="1"/>
      <c r="B40" s="13" t="s">
        <v>21</v>
      </c>
      <c r="C40" s="18">
        <v>1</v>
      </c>
      <c r="D40" s="18">
        <v>18</v>
      </c>
      <c r="E40" s="18">
        <v>13</v>
      </c>
      <c r="F40" s="21"/>
      <c r="H40" s="1"/>
      <c r="I40" s="13" t="s">
        <v>21</v>
      </c>
      <c r="J40" s="18">
        <v>3</v>
      </c>
      <c r="K40" s="18">
        <v>30</v>
      </c>
      <c r="L40" s="18">
        <v>22</v>
      </c>
      <c r="M40" s="21"/>
      <c r="N40" t="s">
        <v>122</v>
      </c>
      <c r="O40" s="108" t="s">
        <v>62</v>
      </c>
      <c r="P40" s="123"/>
      <c r="Q40" s="123"/>
      <c r="R40" s="123"/>
      <c r="S40" s="123"/>
      <c r="T40" s="123"/>
      <c r="U40" s="117"/>
      <c r="V40" s="35"/>
      <c r="W40" s="92" t="s">
        <v>72</v>
      </c>
      <c r="X40" s="69"/>
      <c r="Y40" s="69"/>
      <c r="Z40" s="69"/>
      <c r="AA40" s="69"/>
      <c r="AB40" s="69"/>
      <c r="AC40" s="96"/>
    </row>
    <row r="41" spans="1:29" ht="17" thickBot="1" x14ac:dyDescent="0.25">
      <c r="A41" s="2"/>
      <c r="B41" s="12" t="s">
        <v>20</v>
      </c>
      <c r="C41" s="16">
        <v>0</v>
      </c>
      <c r="D41" s="31">
        <v>0.5</v>
      </c>
      <c r="E41" s="31">
        <v>0.5</v>
      </c>
      <c r="F41" s="20"/>
      <c r="H41" s="2"/>
      <c r="I41" s="12" t="s">
        <v>20</v>
      </c>
      <c r="J41" s="16">
        <v>0</v>
      </c>
      <c r="K41" s="16">
        <v>1</v>
      </c>
      <c r="L41" s="32">
        <v>0.5</v>
      </c>
      <c r="M41" s="20"/>
      <c r="N41" t="s">
        <v>122</v>
      </c>
      <c r="O41" s="106" t="s">
        <v>40</v>
      </c>
      <c r="P41" s="122">
        <v>14</v>
      </c>
      <c r="Q41" s="122">
        <v>14</v>
      </c>
      <c r="R41" s="68"/>
      <c r="S41" s="68"/>
      <c r="T41" s="68"/>
      <c r="U41" s="117">
        <f>SUM(C129:E129,J129:L129,C140:E140,J140:L140,C151:E151)</f>
        <v>22</v>
      </c>
      <c r="V41" s="35"/>
      <c r="W41" s="94" t="str">
        <f t="shared" ref="W41:W48" si="30">IF($O41="","",$O41)</f>
        <v>WC 14-kabinowy</v>
      </c>
      <c r="X41" s="68">
        <f t="shared" ref="X41:X48" si="31">$U41*P41</f>
        <v>308</v>
      </c>
      <c r="Y41" s="68">
        <f t="shared" ref="Y41:Y48" si="32">$U41*Q41</f>
        <v>308</v>
      </c>
      <c r="Z41" s="68">
        <f t="shared" ref="Z41:Z48" si="33">$U41*R41</f>
        <v>0</v>
      </c>
      <c r="AA41" s="68">
        <f t="shared" ref="AA41:AA48" si="34">$U41*S41</f>
        <v>0</v>
      </c>
      <c r="AB41" s="68">
        <f t="shared" ref="AB41:AB48" si="35">$U41*T41</f>
        <v>0</v>
      </c>
      <c r="AC41" s="95">
        <f>X41*$P$53</f>
        <v>15.4</v>
      </c>
    </row>
    <row r="42" spans="1:29" x14ac:dyDescent="0.2">
      <c r="A42" s="211"/>
      <c r="B42" s="212"/>
      <c r="C42" s="213"/>
      <c r="D42" s="214"/>
      <c r="E42" s="214"/>
      <c r="F42" s="215"/>
      <c r="H42" s="211"/>
      <c r="I42" s="212"/>
      <c r="J42" s="213"/>
      <c r="K42" s="213"/>
      <c r="L42" s="216"/>
      <c r="M42" s="215"/>
      <c r="N42" t="s">
        <v>123</v>
      </c>
      <c r="O42" s="106" t="s">
        <v>40</v>
      </c>
      <c r="P42" s="122">
        <v>14</v>
      </c>
      <c r="Q42" s="122">
        <v>14</v>
      </c>
      <c r="R42" s="68"/>
      <c r="S42" s="68"/>
      <c r="T42" s="68"/>
      <c r="U42" s="117">
        <f>SUM(C162:E162,J162:L162)</f>
        <v>4</v>
      </c>
      <c r="V42" s="35"/>
      <c r="W42" s="94"/>
      <c r="X42" s="68"/>
      <c r="Y42" s="68"/>
      <c r="Z42" s="68"/>
      <c r="AA42" s="68"/>
      <c r="AB42" s="68"/>
      <c r="AC42" s="95"/>
    </row>
    <row r="43" spans="1:29" x14ac:dyDescent="0.2">
      <c r="A43" s="57"/>
      <c r="B43" s="58"/>
      <c r="C43" s="59"/>
      <c r="D43" s="60"/>
      <c r="E43" s="60"/>
      <c r="F43" s="61"/>
      <c r="H43" s="57"/>
      <c r="I43" s="58"/>
      <c r="J43" s="59"/>
      <c r="K43" s="59"/>
      <c r="L43" s="62"/>
      <c r="M43" s="61"/>
      <c r="N43" t="s">
        <v>122</v>
      </c>
      <c r="O43" s="94" t="s">
        <v>41</v>
      </c>
      <c r="P43" s="68"/>
      <c r="Q43" s="122">
        <v>14</v>
      </c>
      <c r="R43" s="122">
        <v>14</v>
      </c>
      <c r="S43" s="68"/>
      <c r="T43" s="68"/>
      <c r="U43" s="117">
        <f>SUM(C132:E132,J132:L132,C143:E143,J143:L143,C154:E154)</f>
        <v>19</v>
      </c>
      <c r="V43" s="35"/>
      <c r="W43" s="94" t="str">
        <f>IF($O43="","",$O43)</f>
        <v>Prysznic 14-kabinowy</v>
      </c>
      <c r="X43" s="68">
        <f>$U43*P43</f>
        <v>0</v>
      </c>
      <c r="Y43" s="68">
        <f>$U43*Q43</f>
        <v>266</v>
      </c>
      <c r="Z43" s="68">
        <f>$U43*R43</f>
        <v>266</v>
      </c>
      <c r="AA43" s="68">
        <f>$U43*S43</f>
        <v>0</v>
      </c>
      <c r="AB43" s="68">
        <f>$U43*T43</f>
        <v>0</v>
      </c>
      <c r="AC43" s="95">
        <f>X43*$P$53</f>
        <v>0</v>
      </c>
    </row>
    <row r="44" spans="1:29" ht="17" thickBot="1" x14ac:dyDescent="0.25">
      <c r="N44" t="s">
        <v>122</v>
      </c>
      <c r="O44" s="94" t="s">
        <v>46</v>
      </c>
      <c r="P44" s="68"/>
      <c r="Q44" s="122">
        <v>38</v>
      </c>
      <c r="R44" s="68"/>
      <c r="S44" s="68"/>
      <c r="T44" s="68"/>
      <c r="U44" s="117">
        <v>6</v>
      </c>
      <c r="V44" s="35"/>
      <c r="W44" s="94" t="str">
        <f t="shared" si="30"/>
        <v>Umywalnia 38-stanowiskowa</v>
      </c>
      <c r="X44" s="68">
        <f t="shared" si="31"/>
        <v>0</v>
      </c>
      <c r="Y44" s="68">
        <f t="shared" si="32"/>
        <v>228</v>
      </c>
      <c r="Z44" s="68">
        <f t="shared" si="33"/>
        <v>0</v>
      </c>
      <c r="AA44" s="68">
        <f t="shared" si="34"/>
        <v>0</v>
      </c>
      <c r="AB44" s="68">
        <f t="shared" si="35"/>
        <v>0</v>
      </c>
      <c r="AC44" s="95">
        <f>X44*$P$53</f>
        <v>0</v>
      </c>
    </row>
    <row r="45" spans="1:29" ht="20" thickBot="1" x14ac:dyDescent="0.25">
      <c r="A45" s="22" t="s">
        <v>6</v>
      </c>
      <c r="B45" s="23"/>
      <c r="C45" s="23"/>
      <c r="D45" s="23"/>
      <c r="E45" s="23"/>
      <c r="F45" s="24"/>
      <c r="H45" s="22" t="s">
        <v>7</v>
      </c>
      <c r="I45" s="23"/>
      <c r="J45" s="23"/>
      <c r="K45" s="23"/>
      <c r="L45" s="23"/>
      <c r="M45" s="24"/>
      <c r="N45" t="s">
        <v>122</v>
      </c>
      <c r="O45" s="106" t="s">
        <v>47</v>
      </c>
      <c r="P45" s="68"/>
      <c r="Q45" s="122">
        <v>2</v>
      </c>
      <c r="R45" s="68"/>
      <c r="S45" s="122">
        <v>13</v>
      </c>
      <c r="T45" s="68"/>
      <c r="U45" s="117">
        <f>SUM(F129,M129,F140,M140,F151,)</f>
        <v>6</v>
      </c>
      <c r="V45" s="35"/>
      <c r="W45" s="94" t="str">
        <f t="shared" si="30"/>
        <v>Pisuar 13-stanowiskowy</v>
      </c>
      <c r="X45" s="68">
        <f t="shared" si="31"/>
        <v>0</v>
      </c>
      <c r="Y45" s="68">
        <f t="shared" si="32"/>
        <v>12</v>
      </c>
      <c r="Z45" s="68">
        <f t="shared" si="33"/>
        <v>0</v>
      </c>
      <c r="AA45" s="68">
        <f t="shared" si="34"/>
        <v>78</v>
      </c>
      <c r="AB45" s="68">
        <f t="shared" si="35"/>
        <v>0</v>
      </c>
      <c r="AC45" s="95">
        <f>X45*$P$53</f>
        <v>0</v>
      </c>
    </row>
    <row r="46" spans="1:29" x14ac:dyDescent="0.2">
      <c r="A46" s="8" t="s">
        <v>22</v>
      </c>
      <c r="B46" s="10"/>
      <c r="C46" s="6" t="s">
        <v>18</v>
      </c>
      <c r="D46" s="6" t="s">
        <v>16</v>
      </c>
      <c r="E46" s="6" t="s">
        <v>17</v>
      </c>
      <c r="F46" s="7" t="s">
        <v>19</v>
      </c>
      <c r="H46" s="8" t="s">
        <v>22</v>
      </c>
      <c r="I46" s="10"/>
      <c r="J46" s="6" t="s">
        <v>18</v>
      </c>
      <c r="K46" s="6" t="s">
        <v>16</v>
      </c>
      <c r="L46" s="6" t="s">
        <v>17</v>
      </c>
      <c r="M46" s="7" t="s">
        <v>19</v>
      </c>
      <c r="N46" s="210" t="s">
        <v>122</v>
      </c>
      <c r="O46" s="94" t="s">
        <v>154</v>
      </c>
      <c r="P46" s="122">
        <v>1</v>
      </c>
      <c r="Q46" s="122">
        <v>1</v>
      </c>
      <c r="R46" s="122">
        <v>1</v>
      </c>
      <c r="S46" s="68"/>
      <c r="T46" s="68"/>
      <c r="U46" s="117">
        <v>5</v>
      </c>
      <c r="V46" s="35"/>
      <c r="W46" s="94" t="s">
        <v>154</v>
      </c>
      <c r="X46" s="68">
        <f t="shared" si="31"/>
        <v>5</v>
      </c>
      <c r="Y46" s="68">
        <f t="shared" si="32"/>
        <v>5</v>
      </c>
      <c r="Z46" s="68">
        <f t="shared" si="33"/>
        <v>5</v>
      </c>
      <c r="AA46" s="68">
        <f t="shared" si="34"/>
        <v>0</v>
      </c>
      <c r="AB46" s="68">
        <f t="shared" si="35"/>
        <v>0</v>
      </c>
      <c r="AC46" s="95" t="s">
        <v>57</v>
      </c>
    </row>
    <row r="47" spans="1:29" x14ac:dyDescent="0.2">
      <c r="A47" s="124"/>
      <c r="B47" s="125"/>
      <c r="C47" s="126"/>
      <c r="D47" s="126"/>
      <c r="E47" s="126"/>
      <c r="F47" s="127"/>
      <c r="H47" s="124"/>
      <c r="I47" s="125"/>
      <c r="J47" s="126"/>
      <c r="K47" s="126"/>
      <c r="L47" s="126"/>
      <c r="M47" s="127"/>
      <c r="N47" t="s">
        <v>122</v>
      </c>
      <c r="O47" s="94" t="s">
        <v>38</v>
      </c>
      <c r="P47" s="122">
        <v>4</v>
      </c>
      <c r="Q47" s="122">
        <v>4</v>
      </c>
      <c r="R47" s="68"/>
      <c r="S47" s="122">
        <v>4</v>
      </c>
      <c r="T47" s="68"/>
      <c r="U47" s="118">
        <v>1</v>
      </c>
      <c r="V47" s="35"/>
      <c r="W47" s="94" t="s">
        <v>38</v>
      </c>
      <c r="X47" s="68">
        <f t="shared" ref="X47" si="36">$U47*P47</f>
        <v>4</v>
      </c>
      <c r="Y47" s="68">
        <f t="shared" ref="Y47" si="37">$U47*Q47</f>
        <v>4</v>
      </c>
      <c r="Z47" s="68">
        <f t="shared" ref="Z47" si="38">$U47*R47</f>
        <v>0</v>
      </c>
      <c r="AA47" s="68">
        <f t="shared" ref="AA47" si="39">$U47*S47</f>
        <v>4</v>
      </c>
      <c r="AB47" s="68">
        <f t="shared" ref="AB47" si="40">$U47*T47</f>
        <v>0</v>
      </c>
      <c r="AC47" s="95" t="s">
        <v>57</v>
      </c>
    </row>
    <row r="48" spans="1:29" ht="17" thickBot="1" x14ac:dyDescent="0.25">
      <c r="A48" s="9"/>
      <c r="B48" s="11" t="s">
        <v>21</v>
      </c>
      <c r="C48" s="14">
        <v>3</v>
      </c>
      <c r="D48" s="14">
        <v>30</v>
      </c>
      <c r="E48" s="14">
        <v>22</v>
      </c>
      <c r="F48" s="15">
        <v>15</v>
      </c>
      <c r="H48" s="9"/>
      <c r="I48" s="11" t="s">
        <v>21</v>
      </c>
      <c r="J48" s="14">
        <v>2</v>
      </c>
      <c r="K48" s="14">
        <v>21</v>
      </c>
      <c r="L48" s="14">
        <v>15</v>
      </c>
      <c r="M48" s="15">
        <v>10</v>
      </c>
      <c r="N48" t="s">
        <v>122</v>
      </c>
      <c r="O48" s="94" t="s">
        <v>29</v>
      </c>
      <c r="P48" s="68"/>
      <c r="Q48" s="68"/>
      <c r="R48" s="68"/>
      <c r="S48" s="68"/>
      <c r="T48" s="122">
        <v>4</v>
      </c>
      <c r="U48" s="118">
        <v>10</v>
      </c>
      <c r="V48" s="35"/>
      <c r="W48" s="98" t="str">
        <f t="shared" si="30"/>
        <v>Poidełka</v>
      </c>
      <c r="X48" s="86">
        <f t="shared" si="31"/>
        <v>0</v>
      </c>
      <c r="Y48" s="86">
        <f t="shared" si="32"/>
        <v>0</v>
      </c>
      <c r="Z48" s="86">
        <f t="shared" si="33"/>
        <v>0</v>
      </c>
      <c r="AA48" s="86">
        <f t="shared" si="34"/>
        <v>0</v>
      </c>
      <c r="AB48" s="86">
        <f t="shared" si="35"/>
        <v>40</v>
      </c>
      <c r="AC48" s="99">
        <f>X48*$P$53</f>
        <v>0</v>
      </c>
    </row>
    <row r="49" spans="1:29" ht="17" thickBot="1" x14ac:dyDescent="0.25">
      <c r="A49" s="2"/>
      <c r="B49" s="12" t="s">
        <v>20</v>
      </c>
      <c r="C49" s="16">
        <v>0</v>
      </c>
      <c r="D49" s="16">
        <v>2</v>
      </c>
      <c r="E49" s="16">
        <v>2</v>
      </c>
      <c r="F49" s="17">
        <v>1</v>
      </c>
      <c r="H49" s="2"/>
      <c r="I49" s="12" t="s">
        <v>20</v>
      </c>
      <c r="J49" s="16">
        <v>0</v>
      </c>
      <c r="K49" s="16">
        <v>2</v>
      </c>
      <c r="L49" s="16">
        <v>1</v>
      </c>
      <c r="M49" s="17">
        <v>1</v>
      </c>
      <c r="O49" s="110"/>
      <c r="P49" s="56"/>
      <c r="Q49" s="56"/>
      <c r="R49" s="56"/>
      <c r="S49" s="56"/>
      <c r="T49" s="56"/>
      <c r="U49" s="119">
        <f>SUM(U3:U48)</f>
        <v>384</v>
      </c>
      <c r="V49" s="35"/>
      <c r="W49" s="100" t="s">
        <v>71</v>
      </c>
      <c r="X49" s="121">
        <f t="shared" ref="X49:AC49" si="41">SUM(X41:X48)</f>
        <v>317</v>
      </c>
      <c r="Y49" s="121">
        <f t="shared" si="41"/>
        <v>823</v>
      </c>
      <c r="Z49" s="121">
        <f t="shared" si="41"/>
        <v>271</v>
      </c>
      <c r="AA49" s="121">
        <f t="shared" si="41"/>
        <v>82</v>
      </c>
      <c r="AB49" s="121">
        <f t="shared" si="41"/>
        <v>40</v>
      </c>
      <c r="AC49" s="101">
        <f t="shared" si="41"/>
        <v>15.4</v>
      </c>
    </row>
    <row r="50" spans="1:29" ht="17" thickBot="1" x14ac:dyDescent="0.25">
      <c r="A50" s="8" t="s">
        <v>23</v>
      </c>
      <c r="B50" s="10"/>
      <c r="C50" s="6" t="s">
        <v>18</v>
      </c>
      <c r="D50" s="6" t="s">
        <v>16</v>
      </c>
      <c r="E50" s="6" t="s">
        <v>17</v>
      </c>
      <c r="F50" s="7"/>
      <c r="H50" s="8" t="s">
        <v>23</v>
      </c>
      <c r="I50" s="10"/>
      <c r="J50" s="6" t="s">
        <v>18</v>
      </c>
      <c r="K50" s="6" t="s">
        <v>16</v>
      </c>
      <c r="L50" s="6" t="s">
        <v>17</v>
      </c>
      <c r="M50" s="7"/>
      <c r="O50" s="102"/>
      <c r="P50" s="111"/>
      <c r="Q50" s="111"/>
      <c r="R50" s="111"/>
      <c r="S50" s="111"/>
      <c r="T50" s="111"/>
      <c r="U50" s="103"/>
      <c r="V50" s="35"/>
      <c r="W50" s="102" t="s">
        <v>53</v>
      </c>
      <c r="X50" s="120">
        <f>X12+X18+X27+X34+X39+X49</f>
        <v>1254</v>
      </c>
      <c r="Y50" s="120">
        <f>Y12+Y18+Y27+Y34+Y39+Y49</f>
        <v>3218</v>
      </c>
      <c r="Z50" s="120">
        <f>Z12+Z18+Z27+Z34+Z39+Z49</f>
        <v>1114</v>
      </c>
      <c r="AA50" s="120">
        <f>AA12+AA18+AA27+AA34+AA39+AA49</f>
        <v>309</v>
      </c>
      <c r="AB50" s="120">
        <f>AB12+AB18+AB27+AB34+AB39+AB49</f>
        <v>280</v>
      </c>
      <c r="AC50" s="103">
        <f>AC12+AC18+AC27+AC34+AC39+AC49</f>
        <v>58.800000000000004</v>
      </c>
    </row>
    <row r="51" spans="1:29" ht="17" thickBot="1" x14ac:dyDescent="0.25">
      <c r="A51" s="9"/>
      <c r="B51" s="11" t="s">
        <v>21</v>
      </c>
      <c r="C51" s="14">
        <v>2</v>
      </c>
      <c r="D51" s="14">
        <v>24</v>
      </c>
      <c r="E51" s="14">
        <v>17</v>
      </c>
      <c r="F51" s="19"/>
      <c r="H51" s="9"/>
      <c r="I51" s="11" t="s">
        <v>21</v>
      </c>
      <c r="J51" s="14">
        <v>2</v>
      </c>
      <c r="K51" s="14">
        <v>17</v>
      </c>
      <c r="L51" s="14">
        <v>12</v>
      </c>
      <c r="M51" s="19"/>
      <c r="O51" s="36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  <row r="52" spans="1:29" ht="17" thickBot="1" x14ac:dyDescent="0.25">
      <c r="A52" s="2"/>
      <c r="B52" s="12" t="s">
        <v>20</v>
      </c>
      <c r="C52" s="16">
        <v>1</v>
      </c>
      <c r="D52" s="16">
        <v>2</v>
      </c>
      <c r="E52" s="16">
        <v>1</v>
      </c>
      <c r="F52" s="20"/>
      <c r="H52" s="2"/>
      <c r="I52" s="12" t="s">
        <v>20</v>
      </c>
      <c r="J52" s="16">
        <v>1</v>
      </c>
      <c r="K52" s="16">
        <v>1</v>
      </c>
      <c r="L52" s="16">
        <v>1</v>
      </c>
      <c r="M52" s="20"/>
      <c r="O52" s="46" t="s">
        <v>54</v>
      </c>
      <c r="P52" s="48"/>
      <c r="Q52" s="35"/>
      <c r="R52" s="35"/>
      <c r="S52" s="35"/>
      <c r="T52" s="35"/>
      <c r="U52" s="35"/>
      <c r="V52" s="35"/>
      <c r="W52" s="193"/>
      <c r="X52" s="193"/>
      <c r="Y52" s="193"/>
      <c r="Z52" s="193"/>
      <c r="AA52" s="193"/>
      <c r="AB52" s="193"/>
      <c r="AC52" s="193"/>
    </row>
    <row r="53" spans="1:29" ht="17" thickBot="1" x14ac:dyDescent="0.25">
      <c r="A53" s="8" t="s">
        <v>24</v>
      </c>
      <c r="B53" s="10"/>
      <c r="C53" s="6" t="s">
        <v>18</v>
      </c>
      <c r="D53" s="6" t="s">
        <v>16</v>
      </c>
      <c r="E53" s="6" t="s">
        <v>17</v>
      </c>
      <c r="F53" s="7"/>
      <c r="H53" s="8" t="s">
        <v>24</v>
      </c>
      <c r="I53" s="10"/>
      <c r="J53" s="6" t="s">
        <v>18</v>
      </c>
      <c r="K53" s="6" t="s">
        <v>16</v>
      </c>
      <c r="L53" s="6" t="s">
        <v>17</v>
      </c>
      <c r="M53" s="7"/>
      <c r="O53" s="49" t="s">
        <v>55</v>
      </c>
      <c r="P53" s="50">
        <v>0.05</v>
      </c>
      <c r="Q53" s="35"/>
      <c r="R53" s="35"/>
      <c r="S53" s="35"/>
      <c r="T53" s="35"/>
      <c r="U53" s="35"/>
      <c r="V53" s="35"/>
      <c r="W53" s="183"/>
      <c r="X53" s="184"/>
      <c r="Y53" s="184"/>
      <c r="Z53" s="184"/>
      <c r="AA53" s="184"/>
      <c r="AB53" s="184"/>
      <c r="AC53" s="184"/>
    </row>
    <row r="54" spans="1:29" x14ac:dyDescent="0.2">
      <c r="A54" s="1"/>
      <c r="B54" s="13" t="s">
        <v>21</v>
      </c>
      <c r="C54" s="18">
        <v>3</v>
      </c>
      <c r="D54" s="18">
        <v>36</v>
      </c>
      <c r="E54" s="18">
        <v>26</v>
      </c>
      <c r="F54" s="21"/>
      <c r="H54" s="1"/>
      <c r="I54" s="13" t="s">
        <v>21</v>
      </c>
      <c r="J54" s="18">
        <v>2</v>
      </c>
      <c r="K54" s="18">
        <v>26</v>
      </c>
      <c r="L54" s="18">
        <v>19</v>
      </c>
      <c r="M54" s="21"/>
      <c r="O54" s="37" t="s">
        <v>56</v>
      </c>
      <c r="P54" s="35"/>
      <c r="Q54" s="35"/>
      <c r="R54" s="35"/>
      <c r="S54" s="35"/>
      <c r="T54" s="35"/>
      <c r="U54" s="35"/>
      <c r="V54" s="35"/>
      <c r="W54" s="185"/>
      <c r="X54" s="186"/>
      <c r="Y54" s="186"/>
      <c r="Z54" s="186"/>
      <c r="AA54" s="186"/>
      <c r="AB54" s="186"/>
      <c r="AC54" s="187"/>
    </row>
    <row r="55" spans="1:29" ht="17" thickBot="1" x14ac:dyDescent="0.25">
      <c r="A55" s="2"/>
      <c r="B55" s="12" t="s">
        <v>20</v>
      </c>
      <c r="C55" s="16">
        <v>0</v>
      </c>
      <c r="D55" s="16">
        <v>1</v>
      </c>
      <c r="E55" s="32">
        <v>0.5</v>
      </c>
      <c r="F55" s="20"/>
      <c r="H55" s="2"/>
      <c r="I55" s="12" t="s">
        <v>20</v>
      </c>
      <c r="J55" s="16">
        <v>0</v>
      </c>
      <c r="K55" s="16">
        <v>1</v>
      </c>
      <c r="L55" s="31">
        <v>0.5</v>
      </c>
      <c r="M55" s="20"/>
      <c r="W55" s="185"/>
      <c r="X55" s="186"/>
      <c r="Y55" s="186"/>
      <c r="Z55" s="186"/>
      <c r="AA55" s="186"/>
      <c r="AB55" s="186"/>
      <c r="AC55" s="187"/>
    </row>
    <row r="56" spans="1:29" x14ac:dyDescent="0.2">
      <c r="W56" s="185"/>
      <c r="X56" s="186"/>
      <c r="Y56" s="186"/>
      <c r="Z56" s="186"/>
      <c r="AA56" s="186"/>
      <c r="AB56" s="186"/>
      <c r="AC56" s="187"/>
    </row>
    <row r="57" spans="1:29" x14ac:dyDescent="0.2">
      <c r="W57" s="185"/>
      <c r="X57" s="186"/>
      <c r="Y57" s="186"/>
      <c r="Z57" s="186"/>
      <c r="AA57" s="186"/>
      <c r="AB57" s="186"/>
      <c r="AC57" s="187"/>
    </row>
    <row r="58" spans="1:29" x14ac:dyDescent="0.2">
      <c r="W58" s="185"/>
      <c r="X58" s="186"/>
      <c r="Y58" s="186"/>
      <c r="Z58" s="186"/>
      <c r="AA58" s="186"/>
      <c r="AB58" s="186"/>
      <c r="AC58" s="187"/>
    </row>
    <row r="59" spans="1:29" ht="17" thickBot="1" x14ac:dyDescent="0.25">
      <c r="W59" s="185"/>
      <c r="X59" s="186"/>
      <c r="Y59" s="186"/>
      <c r="Z59" s="186"/>
      <c r="AA59" s="186"/>
      <c r="AB59" s="186"/>
      <c r="AC59" s="187"/>
    </row>
    <row r="60" spans="1:29" ht="20" thickBot="1" x14ac:dyDescent="0.3">
      <c r="A60" s="25" t="s">
        <v>8</v>
      </c>
      <c r="B60" s="26"/>
      <c r="C60" s="26"/>
      <c r="D60" s="26"/>
      <c r="E60" s="26"/>
      <c r="F60" s="27"/>
      <c r="H60" s="25" t="s">
        <v>10</v>
      </c>
      <c r="I60" s="26"/>
      <c r="J60" s="26"/>
      <c r="K60" s="26"/>
      <c r="L60" s="26"/>
      <c r="M60" s="27"/>
      <c r="O60" s="196" t="s">
        <v>124</v>
      </c>
      <c r="P60" s="224"/>
      <c r="Q60" s="224"/>
      <c r="R60" s="224"/>
      <c r="S60" s="225"/>
      <c r="W60" s="188"/>
      <c r="X60" s="189"/>
      <c r="Y60" s="189"/>
      <c r="Z60" s="189"/>
      <c r="AA60" s="189"/>
      <c r="AB60" s="189"/>
      <c r="AC60" s="190"/>
    </row>
    <row r="61" spans="1:29" x14ac:dyDescent="0.2">
      <c r="A61" s="8" t="s">
        <v>22</v>
      </c>
      <c r="B61" s="10"/>
      <c r="C61" s="6" t="s">
        <v>18</v>
      </c>
      <c r="D61" s="6" t="s">
        <v>16</v>
      </c>
      <c r="E61" s="6" t="s">
        <v>17</v>
      </c>
      <c r="F61" s="7" t="s">
        <v>19</v>
      </c>
      <c r="H61" s="8" t="s">
        <v>22</v>
      </c>
      <c r="I61" s="10"/>
      <c r="J61" s="6" t="s">
        <v>18</v>
      </c>
      <c r="K61" s="6" t="s">
        <v>16</v>
      </c>
      <c r="L61" s="6" t="s">
        <v>17</v>
      </c>
      <c r="M61" s="7" t="s">
        <v>19</v>
      </c>
      <c r="O61" s="194" t="s">
        <v>81</v>
      </c>
      <c r="P61" s="241" t="s">
        <v>22</v>
      </c>
      <c r="Q61" s="241" t="s">
        <v>133</v>
      </c>
      <c r="R61" s="241" t="s">
        <v>134</v>
      </c>
      <c r="S61" s="242" t="s">
        <v>135</v>
      </c>
      <c r="W61" s="191"/>
      <c r="X61" s="192"/>
      <c r="Y61" s="192"/>
      <c r="Z61" s="192"/>
      <c r="AA61" s="192"/>
      <c r="AB61" s="192"/>
      <c r="AC61" s="192"/>
    </row>
    <row r="62" spans="1:29" x14ac:dyDescent="0.2">
      <c r="A62" s="9"/>
      <c r="B62" s="11" t="s">
        <v>21</v>
      </c>
      <c r="C62" s="14">
        <v>1</v>
      </c>
      <c r="D62" s="14">
        <v>16</v>
      </c>
      <c r="E62" s="14">
        <v>11</v>
      </c>
      <c r="F62" s="15">
        <v>7</v>
      </c>
      <c r="H62" s="9"/>
      <c r="I62" s="11" t="s">
        <v>21</v>
      </c>
      <c r="J62" s="14">
        <v>2</v>
      </c>
      <c r="K62" s="14">
        <v>26</v>
      </c>
      <c r="L62" s="14">
        <v>19</v>
      </c>
      <c r="M62" s="15">
        <v>13</v>
      </c>
      <c r="O62" s="223" t="str">
        <f>A172</f>
        <v>ON-Site</v>
      </c>
      <c r="P62" s="239"/>
      <c r="Q62" s="239"/>
      <c r="R62" s="239"/>
      <c r="S62" s="239"/>
    </row>
    <row r="63" spans="1:29" ht="17" thickBot="1" x14ac:dyDescent="0.25">
      <c r="A63" s="2"/>
      <c r="B63" s="12" t="s">
        <v>20</v>
      </c>
      <c r="C63" s="16">
        <v>0</v>
      </c>
      <c r="D63" s="16">
        <v>1</v>
      </c>
      <c r="E63" s="16">
        <v>1</v>
      </c>
      <c r="F63" s="34">
        <v>0</v>
      </c>
      <c r="H63" s="2"/>
      <c r="I63" s="12" t="s">
        <v>20</v>
      </c>
      <c r="J63" s="16">
        <v>1</v>
      </c>
      <c r="K63" s="16">
        <v>2</v>
      </c>
      <c r="L63" s="16">
        <v>1</v>
      </c>
      <c r="M63" s="17">
        <v>1</v>
      </c>
      <c r="N63" t="s">
        <v>128</v>
      </c>
      <c r="O63" s="219" t="str">
        <f>A173</f>
        <v>Bus Terminal 1</v>
      </c>
      <c r="P63" s="243">
        <f>C173</f>
        <v>22</v>
      </c>
      <c r="Q63" s="243" t="str">
        <f>D173</f>
        <v>-</v>
      </c>
      <c r="R63" s="243">
        <f>E173</f>
        <v>1</v>
      </c>
      <c r="S63" s="244">
        <f>F173</f>
        <v>1</v>
      </c>
    </row>
    <row r="64" spans="1:29" x14ac:dyDescent="0.2">
      <c r="A64" s="8" t="s">
        <v>23</v>
      </c>
      <c r="B64" s="10"/>
      <c r="C64" s="6" t="s">
        <v>18</v>
      </c>
      <c r="D64" s="6" t="s">
        <v>16</v>
      </c>
      <c r="E64" s="6" t="s">
        <v>17</v>
      </c>
      <c r="F64" s="7"/>
      <c r="H64" s="8" t="s">
        <v>23</v>
      </c>
      <c r="I64" s="10"/>
      <c r="J64" s="6" t="s">
        <v>18</v>
      </c>
      <c r="K64" s="6" t="s">
        <v>16</v>
      </c>
      <c r="L64" s="6" t="s">
        <v>17</v>
      </c>
      <c r="M64" s="7"/>
      <c r="N64" s="210" t="s">
        <v>128</v>
      </c>
      <c r="O64" s="220" t="str">
        <f>A174</f>
        <v>Bus Terminal 2</v>
      </c>
      <c r="P64" s="218">
        <f>C174</f>
        <v>22</v>
      </c>
      <c r="Q64" s="218" t="str">
        <f>D174</f>
        <v>-</v>
      </c>
      <c r="R64" s="218">
        <f>E174</f>
        <v>1</v>
      </c>
      <c r="S64" s="221">
        <f>F174</f>
        <v>1</v>
      </c>
    </row>
    <row r="65" spans="1:19" x14ac:dyDescent="0.2">
      <c r="A65" s="9"/>
      <c r="B65" s="11" t="s">
        <v>21</v>
      </c>
      <c r="C65" s="14">
        <v>1</v>
      </c>
      <c r="D65" s="14">
        <v>12</v>
      </c>
      <c r="E65" s="14">
        <v>9</v>
      </c>
      <c r="F65" s="19"/>
      <c r="H65" s="9"/>
      <c r="I65" s="11" t="s">
        <v>21</v>
      </c>
      <c r="J65" s="14">
        <v>2</v>
      </c>
      <c r="K65" s="14">
        <v>21</v>
      </c>
      <c r="L65" s="14">
        <v>15</v>
      </c>
      <c r="M65" s="19"/>
      <c r="N65" t="s">
        <v>127</v>
      </c>
      <c r="O65" s="219" t="str">
        <f>A175</f>
        <v>Arena</v>
      </c>
      <c r="P65" s="218">
        <f>C175</f>
        <v>425</v>
      </c>
      <c r="Q65" s="222">
        <f>D175</f>
        <v>25</v>
      </c>
      <c r="R65" s="218">
        <f>E175</f>
        <v>25</v>
      </c>
      <c r="S65" s="221">
        <f>F175</f>
        <v>25</v>
      </c>
    </row>
    <row r="66" spans="1:19" ht="17" thickBot="1" x14ac:dyDescent="0.25">
      <c r="A66" s="2"/>
      <c r="B66" s="12" t="s">
        <v>20</v>
      </c>
      <c r="C66" s="16">
        <v>1</v>
      </c>
      <c r="D66" s="16">
        <v>1</v>
      </c>
      <c r="E66" s="16">
        <v>1</v>
      </c>
      <c r="F66" s="20"/>
      <c r="H66" s="2"/>
      <c r="I66" s="12" t="s">
        <v>20</v>
      </c>
      <c r="J66" s="16">
        <v>1</v>
      </c>
      <c r="K66" s="16">
        <v>2</v>
      </c>
      <c r="L66" s="16">
        <v>1</v>
      </c>
      <c r="M66" s="20"/>
      <c r="N66" t="s">
        <v>128</v>
      </c>
      <c r="O66" s="219" t="str">
        <f>A176</f>
        <v>Farm East</v>
      </c>
      <c r="P66" s="218">
        <f>C176</f>
        <v>8</v>
      </c>
      <c r="Q66" s="218" t="str">
        <f>D176</f>
        <v>-</v>
      </c>
      <c r="R66" s="218" t="str">
        <f>E176</f>
        <v>-</v>
      </c>
      <c r="S66" s="221" t="str">
        <f>F176</f>
        <v>-</v>
      </c>
    </row>
    <row r="67" spans="1:19" x14ac:dyDescent="0.2">
      <c r="A67" s="8" t="s">
        <v>24</v>
      </c>
      <c r="B67" s="10"/>
      <c r="C67" s="6" t="s">
        <v>18</v>
      </c>
      <c r="D67" s="6" t="s">
        <v>16</v>
      </c>
      <c r="E67" s="6" t="s">
        <v>17</v>
      </c>
      <c r="F67" s="7"/>
      <c r="H67" s="8" t="s">
        <v>24</v>
      </c>
      <c r="I67" s="10"/>
      <c r="J67" s="6" t="s">
        <v>18</v>
      </c>
      <c r="K67" s="6" t="s">
        <v>16</v>
      </c>
      <c r="L67" s="6" t="s">
        <v>17</v>
      </c>
      <c r="M67" s="7"/>
      <c r="O67" s="195" t="s">
        <v>125</v>
      </c>
      <c r="P67" s="226">
        <f>C177</f>
        <v>477</v>
      </c>
      <c r="Q67" s="226">
        <f>D177</f>
        <v>25</v>
      </c>
      <c r="R67" s="226">
        <f>E177</f>
        <v>27</v>
      </c>
      <c r="S67" s="227">
        <f>F177</f>
        <v>27</v>
      </c>
    </row>
    <row r="68" spans="1:19" x14ac:dyDescent="0.2">
      <c r="A68" s="1"/>
      <c r="B68" s="13" t="s">
        <v>21</v>
      </c>
      <c r="C68" s="18">
        <v>2</v>
      </c>
      <c r="D68" s="18">
        <v>19</v>
      </c>
      <c r="E68" s="18">
        <v>14</v>
      </c>
      <c r="F68" s="21"/>
      <c r="H68" s="1"/>
      <c r="I68" s="13" t="s">
        <v>21</v>
      </c>
      <c r="J68" s="18">
        <v>3</v>
      </c>
      <c r="K68" s="18">
        <v>32</v>
      </c>
      <c r="L68" s="18">
        <v>23</v>
      </c>
      <c r="M68" s="21"/>
      <c r="O68" s="217" t="str">
        <f>A178</f>
        <v>Off-site</v>
      </c>
      <c r="P68" s="239"/>
      <c r="Q68" s="239"/>
      <c r="R68" s="239"/>
      <c r="S68" s="240"/>
    </row>
    <row r="69" spans="1:19" ht="17" thickBot="1" x14ac:dyDescent="0.25">
      <c r="A69" s="2"/>
      <c r="B69" s="12" t="s">
        <v>20</v>
      </c>
      <c r="C69" s="16">
        <v>0</v>
      </c>
      <c r="D69" s="32">
        <v>0.5</v>
      </c>
      <c r="E69" s="31">
        <v>0.5</v>
      </c>
      <c r="F69" s="20"/>
      <c r="H69" s="2"/>
      <c r="I69" s="12" t="s">
        <v>20</v>
      </c>
      <c r="J69" s="16">
        <v>0</v>
      </c>
      <c r="K69" s="16">
        <v>1</v>
      </c>
      <c r="L69" s="32">
        <v>0.75</v>
      </c>
      <c r="M69" s="20"/>
      <c r="N69" t="s">
        <v>130</v>
      </c>
      <c r="O69" s="219" t="str">
        <f>A179</f>
        <v>Forest</v>
      </c>
      <c r="P69" s="218">
        <f>C179</f>
        <v>22</v>
      </c>
      <c r="Q69" s="218">
        <f>D179</f>
        <v>1</v>
      </c>
      <c r="R69" s="218">
        <f>E179</f>
        <v>1</v>
      </c>
      <c r="S69" s="221">
        <f>F179</f>
        <v>2</v>
      </c>
    </row>
    <row r="70" spans="1:19" ht="17" thickBot="1" x14ac:dyDescent="0.25">
      <c r="N70" t="s">
        <v>130</v>
      </c>
      <c r="O70" s="219" t="str">
        <f>A180</f>
        <v>Beach</v>
      </c>
      <c r="P70" s="218">
        <f>C180</f>
        <v>22</v>
      </c>
      <c r="Q70" s="218">
        <f>D180</f>
        <v>1</v>
      </c>
      <c r="R70" s="218">
        <f>E180</f>
        <v>1</v>
      </c>
      <c r="S70" s="221">
        <f>F180</f>
        <v>2</v>
      </c>
    </row>
    <row r="71" spans="1:19" ht="20" thickBot="1" x14ac:dyDescent="0.25">
      <c r="A71" s="25" t="s">
        <v>9</v>
      </c>
      <c r="B71" s="26"/>
      <c r="C71" s="26"/>
      <c r="D71" s="26"/>
      <c r="E71" s="26"/>
      <c r="F71" s="27"/>
      <c r="H71" s="25" t="s">
        <v>11</v>
      </c>
      <c r="I71" s="26"/>
      <c r="J71" s="26"/>
      <c r="K71" s="26"/>
      <c r="L71" s="26"/>
      <c r="M71" s="27"/>
      <c r="N71" t="s">
        <v>130</v>
      </c>
      <c r="O71" s="219" t="str">
        <f>A181</f>
        <v>Marina Nadwiślańska</v>
      </c>
      <c r="P71" s="218">
        <f>C181</f>
        <v>12</v>
      </c>
      <c r="Q71" s="218">
        <f>D181</f>
        <v>1</v>
      </c>
      <c r="R71" s="218">
        <f>E181</f>
        <v>1</v>
      </c>
      <c r="S71" s="221">
        <f>F181</f>
        <v>1</v>
      </c>
    </row>
    <row r="72" spans="1:19" x14ac:dyDescent="0.2">
      <c r="A72" s="8" t="s">
        <v>22</v>
      </c>
      <c r="B72" s="10"/>
      <c r="C72" s="6" t="s">
        <v>18</v>
      </c>
      <c r="D72" s="6" t="s">
        <v>16</v>
      </c>
      <c r="E72" s="6" t="s">
        <v>17</v>
      </c>
      <c r="F72" s="7" t="s">
        <v>19</v>
      </c>
      <c r="H72" s="8" t="s">
        <v>22</v>
      </c>
      <c r="I72" s="10"/>
      <c r="J72" s="6" t="s">
        <v>18</v>
      </c>
      <c r="K72" s="6" t="s">
        <v>16</v>
      </c>
      <c r="L72" s="6" t="s">
        <v>17</v>
      </c>
      <c r="M72" s="7" t="s">
        <v>19</v>
      </c>
      <c r="N72" t="s">
        <v>130</v>
      </c>
      <c r="O72" s="219" t="str">
        <f>A182</f>
        <v>Marina Wiślinka</v>
      </c>
      <c r="P72" s="218">
        <f>C182</f>
        <v>2</v>
      </c>
      <c r="Q72" s="218">
        <f>D182</f>
        <v>1</v>
      </c>
      <c r="R72" s="218">
        <f>E182</f>
        <v>1</v>
      </c>
      <c r="S72" s="221">
        <f>F182</f>
        <v>0</v>
      </c>
    </row>
    <row r="73" spans="1:19" x14ac:dyDescent="0.2">
      <c r="A73" s="9"/>
      <c r="B73" s="11" t="s">
        <v>21</v>
      </c>
      <c r="C73" s="14">
        <v>2</v>
      </c>
      <c r="D73" s="14">
        <v>26</v>
      </c>
      <c r="E73" s="14">
        <v>19</v>
      </c>
      <c r="F73" s="15">
        <v>13</v>
      </c>
      <c r="H73" s="9"/>
      <c r="I73" s="11" t="s">
        <v>21</v>
      </c>
      <c r="J73" s="14">
        <v>2</v>
      </c>
      <c r="K73" s="14">
        <v>23</v>
      </c>
      <c r="L73" s="14">
        <v>17</v>
      </c>
      <c r="M73" s="15">
        <v>11</v>
      </c>
      <c r="N73" t="s">
        <v>130</v>
      </c>
      <c r="O73" s="219" t="str">
        <f>A183</f>
        <v>Marina Błotnik</v>
      </c>
      <c r="P73" s="218">
        <f>C183</f>
        <v>6</v>
      </c>
      <c r="Q73" s="218">
        <f>D183</f>
        <v>1</v>
      </c>
      <c r="R73" s="218">
        <f>E183</f>
        <v>1</v>
      </c>
      <c r="S73" s="221">
        <f>F183</f>
        <v>1</v>
      </c>
    </row>
    <row r="74" spans="1:19" ht="17" thickBot="1" x14ac:dyDescent="0.25">
      <c r="A74" s="2"/>
      <c r="B74" s="12" t="s">
        <v>20</v>
      </c>
      <c r="C74" s="16">
        <v>0</v>
      </c>
      <c r="D74" s="16">
        <v>2</v>
      </c>
      <c r="E74" s="16">
        <v>1</v>
      </c>
      <c r="F74" s="17">
        <v>1</v>
      </c>
      <c r="H74" s="2"/>
      <c r="I74" s="12" t="s">
        <v>20</v>
      </c>
      <c r="J74" s="16">
        <v>0</v>
      </c>
      <c r="K74" s="16">
        <v>2</v>
      </c>
      <c r="L74" s="16">
        <v>1</v>
      </c>
      <c r="M74" s="17">
        <v>1</v>
      </c>
      <c r="N74" t="s">
        <v>130</v>
      </c>
      <c r="O74" s="219" t="str">
        <f>A184</f>
        <v>Młynówka</v>
      </c>
      <c r="P74" s="218">
        <f>C184</f>
        <v>2</v>
      </c>
      <c r="Q74" s="218">
        <f>D184</f>
        <v>1</v>
      </c>
      <c r="R74" s="218">
        <f>E184</f>
        <v>1</v>
      </c>
      <c r="S74" s="221">
        <f>F184</f>
        <v>0</v>
      </c>
    </row>
    <row r="75" spans="1:19" x14ac:dyDescent="0.2">
      <c r="A75" s="8" t="s">
        <v>23</v>
      </c>
      <c r="B75" s="10"/>
      <c r="C75" s="6" t="s">
        <v>18</v>
      </c>
      <c r="D75" s="6" t="s">
        <v>16</v>
      </c>
      <c r="E75" s="6" t="s">
        <v>17</v>
      </c>
      <c r="F75" s="7"/>
      <c r="H75" s="8" t="s">
        <v>23</v>
      </c>
      <c r="I75" s="10"/>
      <c r="J75" s="6" t="s">
        <v>18</v>
      </c>
      <c r="K75" s="6" t="s">
        <v>16</v>
      </c>
      <c r="L75" s="6" t="s">
        <v>17</v>
      </c>
      <c r="M75" s="7"/>
      <c r="N75" t="s">
        <v>130</v>
      </c>
      <c r="O75" s="219" t="str">
        <f>A185</f>
        <v>Plac Zebrań Ludowych</v>
      </c>
      <c r="P75" s="218">
        <f>C185</f>
        <v>22</v>
      </c>
      <c r="Q75" s="218">
        <f>D185</f>
        <v>1</v>
      </c>
      <c r="R75" s="218">
        <f>E185</f>
        <v>1</v>
      </c>
      <c r="S75" s="221">
        <f>F185</f>
        <v>0</v>
      </c>
    </row>
    <row r="76" spans="1:19" x14ac:dyDescent="0.2">
      <c r="A76" s="9"/>
      <c r="B76" s="11" t="s">
        <v>21</v>
      </c>
      <c r="C76" s="14">
        <v>2</v>
      </c>
      <c r="D76" s="14">
        <v>21</v>
      </c>
      <c r="E76" s="14">
        <v>15</v>
      </c>
      <c r="F76" s="19"/>
      <c r="H76" s="9"/>
      <c r="I76" s="11" t="s">
        <v>21</v>
      </c>
      <c r="J76" s="14">
        <v>2</v>
      </c>
      <c r="K76" s="14">
        <v>18</v>
      </c>
      <c r="L76" s="14">
        <v>13</v>
      </c>
      <c r="M76" s="19"/>
      <c r="O76" s="228" t="s">
        <v>126</v>
      </c>
      <c r="P76" s="226">
        <f>C186</f>
        <v>88</v>
      </c>
      <c r="Q76" s="226">
        <f>D186</f>
        <v>7</v>
      </c>
      <c r="R76" s="226">
        <f>E186</f>
        <v>7</v>
      </c>
      <c r="S76" s="227">
        <f>F186</f>
        <v>6</v>
      </c>
    </row>
    <row r="77" spans="1:19" ht="17" thickBot="1" x14ac:dyDescent="0.25">
      <c r="A77" s="2"/>
      <c r="B77" s="12" t="s">
        <v>20</v>
      </c>
      <c r="C77" s="16">
        <v>1</v>
      </c>
      <c r="D77" s="16">
        <v>2</v>
      </c>
      <c r="E77" s="16">
        <v>1</v>
      </c>
      <c r="F77" s="20"/>
      <c r="H77" s="2"/>
      <c r="I77" s="12" t="s">
        <v>20</v>
      </c>
      <c r="J77" s="16">
        <v>1</v>
      </c>
      <c r="K77" s="16">
        <v>1</v>
      </c>
      <c r="L77" s="16">
        <v>1</v>
      </c>
      <c r="M77" s="20"/>
      <c r="O77" s="229" t="s">
        <v>116</v>
      </c>
      <c r="P77" s="230">
        <f>P67+P76</f>
        <v>565</v>
      </c>
      <c r="Q77" s="230">
        <f>Q67+Q76</f>
        <v>32</v>
      </c>
      <c r="R77" s="230">
        <f>R67+R76</f>
        <v>34</v>
      </c>
      <c r="S77" s="231">
        <f>S67+S76</f>
        <v>33</v>
      </c>
    </row>
    <row r="78" spans="1:19" ht="17" thickBot="1" x14ac:dyDescent="0.25">
      <c r="A78" s="8" t="s">
        <v>24</v>
      </c>
      <c r="B78" s="10"/>
      <c r="C78" s="6" t="s">
        <v>18</v>
      </c>
      <c r="D78" s="6" t="s">
        <v>16</v>
      </c>
      <c r="E78" s="6" t="s">
        <v>17</v>
      </c>
      <c r="F78" s="7"/>
      <c r="H78" s="8" t="s">
        <v>24</v>
      </c>
      <c r="I78" s="10"/>
      <c r="J78" s="6" t="s">
        <v>18</v>
      </c>
      <c r="K78" s="6" t="s">
        <v>16</v>
      </c>
      <c r="L78" s="6" t="s">
        <v>17</v>
      </c>
      <c r="M78" s="7"/>
      <c r="N78" s="210" t="s">
        <v>131</v>
      </c>
      <c r="O78" s="232" t="str">
        <f>A187</f>
        <v>Amber Expo</v>
      </c>
      <c r="P78" s="233" t="str">
        <f>C187</f>
        <v>3 x 14</v>
      </c>
      <c r="Q78" s="234" t="str">
        <f>D187</f>
        <v>Kontener z możliwością przyłączenia do miejskiej sieci</v>
      </c>
      <c r="R78" s="234"/>
      <c r="S78" s="235"/>
    </row>
    <row r="79" spans="1:19" ht="17" thickBot="1" x14ac:dyDescent="0.25">
      <c r="A79" s="1"/>
      <c r="B79" s="13" t="s">
        <v>21</v>
      </c>
      <c r="C79" s="18">
        <v>3</v>
      </c>
      <c r="D79" s="18">
        <v>32</v>
      </c>
      <c r="E79" s="18">
        <v>23</v>
      </c>
      <c r="F79" s="21"/>
      <c r="H79" s="1"/>
      <c r="I79" s="13" t="s">
        <v>21</v>
      </c>
      <c r="J79" s="18">
        <v>2</v>
      </c>
      <c r="K79" s="18">
        <v>28</v>
      </c>
      <c r="L79" s="18">
        <v>20</v>
      </c>
      <c r="M79" s="21"/>
    </row>
    <row r="80" spans="1:19" ht="17" thickBot="1" x14ac:dyDescent="0.25">
      <c r="A80" s="2"/>
      <c r="B80" s="12" t="s">
        <v>20</v>
      </c>
      <c r="C80" s="16">
        <v>0</v>
      </c>
      <c r="D80" s="16">
        <v>1</v>
      </c>
      <c r="E80" s="32">
        <v>0.75</v>
      </c>
      <c r="F80" s="20"/>
      <c r="H80" s="2"/>
      <c r="I80" s="12" t="s">
        <v>20</v>
      </c>
      <c r="J80" s="16">
        <v>0</v>
      </c>
      <c r="K80" s="32">
        <v>0.75</v>
      </c>
      <c r="L80" s="32">
        <v>0.5</v>
      </c>
      <c r="M80" s="20"/>
      <c r="N80" t="s">
        <v>129</v>
      </c>
      <c r="O80" s="208" t="str">
        <f>A189</f>
        <v>Zbiorniki</v>
      </c>
      <c r="P80" s="209" t="s">
        <v>112</v>
      </c>
    </row>
    <row r="81" spans="1:16" x14ac:dyDescent="0.2">
      <c r="O81" s="219" t="str">
        <f>A191</f>
        <v>Zbiornik elastyczny 30m3</v>
      </c>
      <c r="P81" s="221">
        <f>C191</f>
        <v>30</v>
      </c>
    </row>
    <row r="82" spans="1:16" x14ac:dyDescent="0.2">
      <c r="O82" s="219" t="str">
        <f>A192</f>
        <v>Zbiornik elastyczny 60m3</v>
      </c>
      <c r="P82" s="221">
        <f>C192</f>
        <v>20</v>
      </c>
    </row>
    <row r="83" spans="1:16" x14ac:dyDescent="0.2">
      <c r="O83" s="219" t="str">
        <f>A193</f>
        <v>Zbiornik na wodę po myciu naczyń</v>
      </c>
      <c r="P83" s="221">
        <f>C193</f>
        <v>20</v>
      </c>
    </row>
    <row r="84" spans="1:16" ht="17" thickBot="1" x14ac:dyDescent="0.25">
      <c r="O84" s="219" t="str">
        <f>A194</f>
        <v>Zbiornik na wodę użytkową</v>
      </c>
      <c r="P84" s="221">
        <f>C194</f>
        <v>50</v>
      </c>
    </row>
    <row r="85" spans="1:16" ht="20" thickBot="1" x14ac:dyDescent="0.25">
      <c r="A85" s="28" t="s">
        <v>12</v>
      </c>
      <c r="B85" s="29"/>
      <c r="C85" s="29"/>
      <c r="D85" s="29"/>
      <c r="E85" s="29"/>
      <c r="F85" s="30"/>
      <c r="H85" s="28" t="s">
        <v>14</v>
      </c>
      <c r="I85" s="29"/>
      <c r="J85" s="29"/>
      <c r="K85" s="29"/>
      <c r="L85" s="29"/>
      <c r="M85" s="30"/>
      <c r="O85" s="236" t="s">
        <v>117</v>
      </c>
      <c r="P85" s="237">
        <f>SUM(P81:P84)</f>
        <v>120</v>
      </c>
    </row>
    <row r="86" spans="1:16" ht="17" thickBot="1" x14ac:dyDescent="0.25">
      <c r="A86" s="8" t="s">
        <v>22</v>
      </c>
      <c r="B86" s="10"/>
      <c r="C86" s="6" t="s">
        <v>18</v>
      </c>
      <c r="D86" s="6" t="s">
        <v>16</v>
      </c>
      <c r="E86" s="6" t="s">
        <v>17</v>
      </c>
      <c r="F86" s="7" t="s">
        <v>19</v>
      </c>
      <c r="H86" s="8" t="s">
        <v>22</v>
      </c>
      <c r="I86" s="10"/>
      <c r="J86" s="6" t="s">
        <v>18</v>
      </c>
      <c r="K86" s="6" t="s">
        <v>16</v>
      </c>
      <c r="L86" s="6" t="s">
        <v>17</v>
      </c>
      <c r="M86" s="7" t="s">
        <v>19</v>
      </c>
    </row>
    <row r="87" spans="1:16" x14ac:dyDescent="0.2">
      <c r="A87" s="9"/>
      <c r="B87" s="11" t="s">
        <v>21</v>
      </c>
      <c r="C87" s="14">
        <v>2</v>
      </c>
      <c r="D87" s="14">
        <v>20</v>
      </c>
      <c r="E87" s="14">
        <v>14</v>
      </c>
      <c r="F87" s="15">
        <v>10</v>
      </c>
      <c r="H87" s="9"/>
      <c r="I87" s="11" t="s">
        <v>21</v>
      </c>
      <c r="J87" s="14">
        <v>3</v>
      </c>
      <c r="K87" s="14">
        <v>35</v>
      </c>
      <c r="L87" s="14">
        <v>25</v>
      </c>
      <c r="M87" s="15">
        <v>17</v>
      </c>
      <c r="O87" s="208" t="str">
        <f>A196</f>
        <v>Pozostałe urządzenia</v>
      </c>
      <c r="P87" s="209" t="s">
        <v>112</v>
      </c>
    </row>
    <row r="88" spans="1:16" ht="17" thickBot="1" x14ac:dyDescent="0.25">
      <c r="A88" s="2"/>
      <c r="B88" s="12" t="s">
        <v>20</v>
      </c>
      <c r="C88" s="16">
        <v>0</v>
      </c>
      <c r="D88" s="16">
        <v>2</v>
      </c>
      <c r="E88" s="16">
        <v>1</v>
      </c>
      <c r="F88" s="17">
        <v>1</v>
      </c>
      <c r="H88" s="2"/>
      <c r="I88" s="12" t="s">
        <v>20</v>
      </c>
      <c r="J88" s="16">
        <v>1</v>
      </c>
      <c r="K88" s="16">
        <v>2</v>
      </c>
      <c r="L88" s="16">
        <v>2</v>
      </c>
      <c r="M88" s="17">
        <v>1</v>
      </c>
      <c r="N88" t="s">
        <v>122</v>
      </c>
      <c r="O88" s="219" t="str">
        <f>A198</f>
        <v>Wolnotojące punkty prania ręcznego</v>
      </c>
      <c r="P88" s="221">
        <f>C198</f>
        <v>48</v>
      </c>
    </row>
    <row r="89" spans="1:16" x14ac:dyDescent="0.2">
      <c r="A89" s="8" t="s">
        <v>23</v>
      </c>
      <c r="B89" s="10"/>
      <c r="C89" s="6" t="s">
        <v>18</v>
      </c>
      <c r="D89" s="6" t="s">
        <v>16</v>
      </c>
      <c r="E89" s="6" t="s">
        <v>17</v>
      </c>
      <c r="F89" s="7"/>
      <c r="H89" s="8" t="s">
        <v>23</v>
      </c>
      <c r="I89" s="10"/>
      <c r="J89" s="6" t="s">
        <v>18</v>
      </c>
      <c r="K89" s="6" t="s">
        <v>16</v>
      </c>
      <c r="L89" s="6" t="s">
        <v>17</v>
      </c>
      <c r="M89" s="7"/>
      <c r="N89" s="210" t="s">
        <v>122</v>
      </c>
      <c r="O89" s="219" t="str">
        <f>A199</f>
        <v>Wolnostojące punkty mycia naczyń</v>
      </c>
      <c r="P89" s="221">
        <f>C199</f>
        <v>16</v>
      </c>
    </row>
    <row r="90" spans="1:16" ht="17" thickBot="1" x14ac:dyDescent="0.25">
      <c r="A90" s="9"/>
      <c r="B90" s="11" t="s">
        <v>21</v>
      </c>
      <c r="C90" s="14">
        <v>1</v>
      </c>
      <c r="D90" s="14">
        <v>16</v>
      </c>
      <c r="E90" s="14">
        <v>12</v>
      </c>
      <c r="F90" s="19"/>
      <c r="H90" s="9"/>
      <c r="I90" s="11" t="s">
        <v>21</v>
      </c>
      <c r="J90" s="14">
        <v>2</v>
      </c>
      <c r="K90" s="14">
        <v>28</v>
      </c>
      <c r="L90" s="14">
        <v>20</v>
      </c>
      <c r="M90" s="19"/>
      <c r="N90" t="s">
        <v>122</v>
      </c>
      <c r="O90" s="232" t="str">
        <f>A200</f>
        <v>Kotłownia olejowa</v>
      </c>
      <c r="P90" s="238">
        <f>C200</f>
        <v>21</v>
      </c>
    </row>
    <row r="91" spans="1:16" ht="17" thickBot="1" x14ac:dyDescent="0.25">
      <c r="A91" s="2"/>
      <c r="B91" s="12" t="s">
        <v>20</v>
      </c>
      <c r="C91" s="16">
        <v>1</v>
      </c>
      <c r="D91" s="16">
        <v>1</v>
      </c>
      <c r="E91" s="16">
        <v>1</v>
      </c>
      <c r="F91" s="20"/>
      <c r="H91" s="2"/>
      <c r="I91" s="12" t="s">
        <v>20</v>
      </c>
      <c r="J91" s="16">
        <v>1</v>
      </c>
      <c r="K91" s="16">
        <v>2</v>
      </c>
      <c r="L91" s="16">
        <v>2</v>
      </c>
      <c r="M91" s="20"/>
    </row>
    <row r="92" spans="1:16" x14ac:dyDescent="0.2">
      <c r="A92" s="8" t="s">
        <v>24</v>
      </c>
      <c r="B92" s="10"/>
      <c r="C92" s="6" t="s">
        <v>18</v>
      </c>
      <c r="D92" s="6" t="s">
        <v>16</v>
      </c>
      <c r="E92" s="6" t="s">
        <v>17</v>
      </c>
      <c r="F92" s="7"/>
      <c r="H92" s="8" t="s">
        <v>24</v>
      </c>
      <c r="I92" s="10"/>
      <c r="J92" s="6" t="s">
        <v>18</v>
      </c>
      <c r="K92" s="6" t="s">
        <v>16</v>
      </c>
      <c r="L92" s="6" t="s">
        <v>17</v>
      </c>
      <c r="M92" s="7"/>
    </row>
    <row r="93" spans="1:16" x14ac:dyDescent="0.2">
      <c r="A93" s="1"/>
      <c r="B93" s="13" t="s">
        <v>21</v>
      </c>
      <c r="C93" s="18">
        <v>2</v>
      </c>
      <c r="D93" s="18">
        <v>24</v>
      </c>
      <c r="E93" s="18">
        <v>18</v>
      </c>
      <c r="F93" s="21"/>
      <c r="H93" s="1"/>
      <c r="I93" s="13" t="s">
        <v>21</v>
      </c>
      <c r="J93" s="18">
        <v>4</v>
      </c>
      <c r="K93" s="18">
        <v>42</v>
      </c>
      <c r="L93" s="18">
        <v>31</v>
      </c>
      <c r="M93" s="21"/>
    </row>
    <row r="94" spans="1:16" ht="17" thickBot="1" x14ac:dyDescent="0.25">
      <c r="A94" s="2"/>
      <c r="B94" s="12" t="s">
        <v>20</v>
      </c>
      <c r="C94" s="16">
        <v>0</v>
      </c>
      <c r="D94" s="32">
        <v>0.75</v>
      </c>
      <c r="E94" s="32">
        <v>0.5</v>
      </c>
      <c r="F94" s="20"/>
      <c r="H94" s="2"/>
      <c r="I94" s="12" t="s">
        <v>20</v>
      </c>
      <c r="J94" s="16">
        <v>0</v>
      </c>
      <c r="K94" s="16">
        <v>1</v>
      </c>
      <c r="L94" s="16">
        <v>1</v>
      </c>
      <c r="M94" s="20"/>
    </row>
    <row r="95" spans="1:16" ht="17" thickBot="1" x14ac:dyDescent="0.25"/>
    <row r="96" spans="1:16" ht="20" thickBot="1" x14ac:dyDescent="0.25">
      <c r="A96" s="28" t="s">
        <v>13</v>
      </c>
      <c r="B96" s="29"/>
      <c r="C96" s="29"/>
      <c r="D96" s="29"/>
      <c r="E96" s="29"/>
      <c r="F96" s="30"/>
      <c r="H96" s="28" t="s">
        <v>15</v>
      </c>
      <c r="I96" s="29"/>
      <c r="J96" s="29"/>
      <c r="K96" s="29"/>
      <c r="L96" s="29"/>
      <c r="M96" s="30"/>
    </row>
    <row r="97" spans="1:13" x14ac:dyDescent="0.2">
      <c r="A97" s="8" t="s">
        <v>22</v>
      </c>
      <c r="B97" s="10"/>
      <c r="C97" s="6" t="s">
        <v>18</v>
      </c>
      <c r="D97" s="6" t="s">
        <v>16</v>
      </c>
      <c r="E97" s="6" t="s">
        <v>17</v>
      </c>
      <c r="F97" s="7" t="s">
        <v>19</v>
      </c>
      <c r="H97" s="8" t="s">
        <v>22</v>
      </c>
      <c r="I97" s="10"/>
      <c r="J97" s="6" t="s">
        <v>18</v>
      </c>
      <c r="K97" s="6" t="s">
        <v>16</v>
      </c>
      <c r="L97" s="6" t="s">
        <v>17</v>
      </c>
      <c r="M97" s="7" t="s">
        <v>19</v>
      </c>
    </row>
    <row r="98" spans="1:13" x14ac:dyDescent="0.2">
      <c r="A98" s="9"/>
      <c r="B98" s="11" t="s">
        <v>21</v>
      </c>
      <c r="C98" s="14">
        <v>2</v>
      </c>
      <c r="D98" s="14">
        <v>20</v>
      </c>
      <c r="E98" s="14">
        <v>14</v>
      </c>
      <c r="F98" s="15">
        <v>10</v>
      </c>
      <c r="H98" s="9"/>
      <c r="I98" s="11" t="s">
        <v>21</v>
      </c>
      <c r="J98" s="14">
        <v>3</v>
      </c>
      <c r="K98" s="14">
        <v>35</v>
      </c>
      <c r="L98" s="14">
        <v>25</v>
      </c>
      <c r="M98" s="15">
        <v>17</v>
      </c>
    </row>
    <row r="99" spans="1:13" ht="17" thickBot="1" x14ac:dyDescent="0.25">
      <c r="A99" s="2"/>
      <c r="B99" s="12" t="s">
        <v>20</v>
      </c>
      <c r="C99" s="16">
        <v>0</v>
      </c>
      <c r="D99" s="16">
        <v>2</v>
      </c>
      <c r="E99" s="16">
        <v>1</v>
      </c>
      <c r="F99" s="17">
        <v>1</v>
      </c>
      <c r="H99" s="2"/>
      <c r="I99" s="12" t="s">
        <v>20</v>
      </c>
      <c r="J99" s="16">
        <v>1</v>
      </c>
      <c r="K99" s="16">
        <v>2</v>
      </c>
      <c r="L99" s="16">
        <v>2</v>
      </c>
      <c r="M99" s="17">
        <v>1</v>
      </c>
    </row>
    <row r="100" spans="1:13" x14ac:dyDescent="0.2">
      <c r="A100" s="8" t="s">
        <v>23</v>
      </c>
      <c r="B100" s="10"/>
      <c r="C100" s="6" t="s">
        <v>18</v>
      </c>
      <c r="D100" s="6" t="s">
        <v>16</v>
      </c>
      <c r="E100" s="6" t="s">
        <v>17</v>
      </c>
      <c r="F100" s="7"/>
      <c r="H100" s="8" t="s">
        <v>23</v>
      </c>
      <c r="I100" s="10"/>
      <c r="J100" s="6" t="s">
        <v>18</v>
      </c>
      <c r="K100" s="6" t="s">
        <v>16</v>
      </c>
      <c r="L100" s="6" t="s">
        <v>17</v>
      </c>
      <c r="M100" s="7"/>
    </row>
    <row r="101" spans="1:13" x14ac:dyDescent="0.2">
      <c r="A101" s="9"/>
      <c r="B101" s="11" t="s">
        <v>21</v>
      </c>
      <c r="C101" s="14">
        <v>2</v>
      </c>
      <c r="D101" s="14">
        <v>21</v>
      </c>
      <c r="E101" s="14">
        <v>15</v>
      </c>
      <c r="F101" s="19"/>
      <c r="H101" s="9"/>
      <c r="I101" s="11" t="s">
        <v>21</v>
      </c>
      <c r="J101" s="14">
        <v>2</v>
      </c>
      <c r="K101" s="14">
        <v>28</v>
      </c>
      <c r="L101" s="14">
        <v>20</v>
      </c>
      <c r="M101" s="19"/>
    </row>
    <row r="102" spans="1:13" ht="17" thickBot="1" x14ac:dyDescent="0.25">
      <c r="A102" s="2"/>
      <c r="B102" s="12" t="s">
        <v>20</v>
      </c>
      <c r="C102" s="16">
        <v>1</v>
      </c>
      <c r="D102" s="16">
        <v>2</v>
      </c>
      <c r="E102" s="16">
        <v>1</v>
      </c>
      <c r="F102" s="20"/>
      <c r="H102" s="2"/>
      <c r="I102" s="12" t="s">
        <v>20</v>
      </c>
      <c r="J102" s="16">
        <v>1</v>
      </c>
      <c r="K102" s="16">
        <v>2</v>
      </c>
      <c r="L102" s="16">
        <v>2</v>
      </c>
      <c r="M102" s="20"/>
    </row>
    <row r="103" spans="1:13" x14ac:dyDescent="0.2">
      <c r="A103" s="8" t="s">
        <v>24</v>
      </c>
      <c r="B103" s="10"/>
      <c r="C103" s="6" t="s">
        <v>18</v>
      </c>
      <c r="D103" s="6" t="s">
        <v>16</v>
      </c>
      <c r="E103" s="6" t="s">
        <v>17</v>
      </c>
      <c r="F103" s="7"/>
      <c r="H103" s="8" t="s">
        <v>24</v>
      </c>
      <c r="I103" s="10"/>
      <c r="J103" s="6" t="s">
        <v>18</v>
      </c>
      <c r="K103" s="6" t="s">
        <v>16</v>
      </c>
      <c r="L103" s="6" t="s">
        <v>17</v>
      </c>
      <c r="M103" s="7"/>
    </row>
    <row r="104" spans="1:13" x14ac:dyDescent="0.2">
      <c r="A104" s="1"/>
      <c r="B104" s="13" t="s">
        <v>21</v>
      </c>
      <c r="C104" s="18">
        <v>3</v>
      </c>
      <c r="D104" s="18">
        <v>32</v>
      </c>
      <c r="E104" s="18">
        <v>23</v>
      </c>
      <c r="F104" s="21"/>
      <c r="H104" s="1"/>
      <c r="I104" s="13" t="s">
        <v>21</v>
      </c>
      <c r="J104" s="18">
        <v>4</v>
      </c>
      <c r="K104" s="18">
        <v>42</v>
      </c>
      <c r="L104" s="18">
        <v>31</v>
      </c>
      <c r="M104" s="21"/>
    </row>
    <row r="105" spans="1:13" ht="17" thickBot="1" x14ac:dyDescent="0.25">
      <c r="A105" s="2"/>
      <c r="B105" s="12" t="s">
        <v>20</v>
      </c>
      <c r="C105" s="16">
        <v>0</v>
      </c>
      <c r="D105" s="16">
        <v>1</v>
      </c>
      <c r="E105" s="32">
        <v>0.75</v>
      </c>
      <c r="F105" s="20"/>
      <c r="H105" s="2"/>
      <c r="I105" s="12" t="s">
        <v>20</v>
      </c>
      <c r="J105" s="16">
        <v>0</v>
      </c>
      <c r="K105" s="16">
        <v>1</v>
      </c>
      <c r="L105" s="16">
        <v>1</v>
      </c>
      <c r="M105" s="20"/>
    </row>
    <row r="108" spans="1:13" ht="17" thickBot="1" x14ac:dyDescent="0.25"/>
    <row r="109" spans="1:13" ht="20" thickBot="1" x14ac:dyDescent="0.25">
      <c r="A109" s="28" t="s">
        <v>27</v>
      </c>
      <c r="B109" s="29"/>
      <c r="C109" s="29"/>
      <c r="D109" s="29"/>
      <c r="E109" s="29"/>
      <c r="F109" s="30"/>
    </row>
    <row r="110" spans="1:13" x14ac:dyDescent="0.2">
      <c r="A110" s="8" t="s">
        <v>22</v>
      </c>
      <c r="B110" s="10"/>
      <c r="C110" s="6" t="s">
        <v>18</v>
      </c>
      <c r="D110" s="6" t="s">
        <v>16</v>
      </c>
      <c r="E110" s="6" t="s">
        <v>17</v>
      </c>
      <c r="F110" s="7" t="s">
        <v>19</v>
      </c>
    </row>
    <row r="111" spans="1:13" x14ac:dyDescent="0.2">
      <c r="A111" s="9"/>
      <c r="B111" s="11" t="s">
        <v>21</v>
      </c>
      <c r="C111" s="14">
        <v>1</v>
      </c>
      <c r="D111" s="14">
        <v>3</v>
      </c>
      <c r="E111" s="14">
        <v>2</v>
      </c>
      <c r="F111" s="15">
        <v>1</v>
      </c>
    </row>
    <row r="112" spans="1:13" ht="17" thickBot="1" x14ac:dyDescent="0.25">
      <c r="A112" s="2"/>
      <c r="B112" s="12" t="s">
        <v>20</v>
      </c>
      <c r="C112" s="16">
        <v>0</v>
      </c>
      <c r="D112" s="16"/>
      <c r="E112" s="16"/>
      <c r="F112" s="17"/>
    </row>
    <row r="113" spans="1:13" x14ac:dyDescent="0.2">
      <c r="A113" s="8" t="s">
        <v>23</v>
      </c>
      <c r="B113" s="10"/>
      <c r="C113" s="6" t="s">
        <v>18</v>
      </c>
      <c r="D113" s="6" t="s">
        <v>16</v>
      </c>
      <c r="E113" s="6" t="s">
        <v>17</v>
      </c>
      <c r="F113" s="7"/>
    </row>
    <row r="114" spans="1:13" x14ac:dyDescent="0.2">
      <c r="A114" s="9"/>
      <c r="B114" s="11" t="s">
        <v>21</v>
      </c>
      <c r="C114" s="14">
        <v>1</v>
      </c>
      <c r="D114" s="14">
        <v>2</v>
      </c>
      <c r="E114" s="14">
        <v>2</v>
      </c>
      <c r="F114" s="19"/>
    </row>
    <row r="115" spans="1:13" ht="17" thickBot="1" x14ac:dyDescent="0.25">
      <c r="A115" s="2"/>
      <c r="B115" s="12" t="s">
        <v>20</v>
      </c>
      <c r="C115" s="16">
        <v>0</v>
      </c>
      <c r="D115" s="16"/>
      <c r="E115" s="16"/>
      <c r="F115" s="20"/>
    </row>
    <row r="116" spans="1:13" x14ac:dyDescent="0.2">
      <c r="A116" s="8" t="s">
        <v>24</v>
      </c>
      <c r="B116" s="10"/>
      <c r="C116" s="6" t="s">
        <v>18</v>
      </c>
      <c r="D116" s="6" t="s">
        <v>16</v>
      </c>
      <c r="E116" s="6" t="s">
        <v>17</v>
      </c>
      <c r="F116" s="7"/>
    </row>
    <row r="117" spans="1:13" x14ac:dyDescent="0.2">
      <c r="A117" s="1"/>
      <c r="B117" s="13" t="s">
        <v>21</v>
      </c>
      <c r="C117" s="18">
        <v>1</v>
      </c>
      <c r="D117" s="18">
        <v>4</v>
      </c>
      <c r="E117" s="18">
        <v>6</v>
      </c>
      <c r="F117" s="21"/>
    </row>
    <row r="118" spans="1:13" ht="17" thickBot="1" x14ac:dyDescent="0.25">
      <c r="A118" s="2"/>
      <c r="B118" s="12" t="s">
        <v>20</v>
      </c>
      <c r="C118" s="16">
        <v>0</v>
      </c>
      <c r="D118" s="16"/>
      <c r="E118" s="32"/>
      <c r="F118" s="20"/>
    </row>
    <row r="125" spans="1:13" ht="17" thickBot="1" x14ac:dyDescent="0.25"/>
    <row r="126" spans="1:13" ht="20" thickBot="1" x14ac:dyDescent="0.25">
      <c r="A126" s="22" t="s">
        <v>67</v>
      </c>
      <c r="B126" s="23"/>
      <c r="C126" s="23"/>
      <c r="D126" s="23"/>
      <c r="E126" s="23"/>
      <c r="F126" s="24"/>
      <c r="H126" s="22" t="s">
        <v>63</v>
      </c>
      <c r="I126" s="23"/>
      <c r="J126" s="23"/>
      <c r="K126" s="23"/>
      <c r="L126" s="23"/>
      <c r="M126" s="24"/>
    </row>
    <row r="127" spans="1:13" x14ac:dyDescent="0.2">
      <c r="A127" s="8" t="s">
        <v>22</v>
      </c>
      <c r="B127" s="10"/>
      <c r="C127" s="6" t="s">
        <v>18</v>
      </c>
      <c r="D127" s="6" t="s">
        <v>16</v>
      </c>
      <c r="E127" s="6" t="s">
        <v>17</v>
      </c>
      <c r="F127" s="7" t="s">
        <v>19</v>
      </c>
      <c r="H127" s="8" t="s">
        <v>22</v>
      </c>
      <c r="I127" s="10"/>
      <c r="J127" s="6" t="s">
        <v>18</v>
      </c>
      <c r="K127" s="6" t="s">
        <v>16</v>
      </c>
      <c r="L127" s="6" t="s">
        <v>17</v>
      </c>
      <c r="M127" s="7" t="s">
        <v>19</v>
      </c>
    </row>
    <row r="128" spans="1:13" x14ac:dyDescent="0.2">
      <c r="A128" s="9"/>
      <c r="B128" s="11" t="s">
        <v>21</v>
      </c>
      <c r="C128" s="14">
        <v>2</v>
      </c>
      <c r="D128" s="14">
        <v>18</v>
      </c>
      <c r="E128" s="14">
        <v>13</v>
      </c>
      <c r="F128" s="15">
        <v>9</v>
      </c>
      <c r="H128" s="9"/>
      <c r="I128" s="11" t="s">
        <v>21</v>
      </c>
      <c r="J128" s="14">
        <v>2</v>
      </c>
      <c r="K128" s="14">
        <v>27</v>
      </c>
      <c r="L128" s="14">
        <v>20</v>
      </c>
      <c r="M128" s="15">
        <v>13</v>
      </c>
    </row>
    <row r="129" spans="1:13" ht="17" thickBot="1" x14ac:dyDescent="0.25">
      <c r="A129" s="2"/>
      <c r="B129" s="12" t="s">
        <v>20</v>
      </c>
      <c r="C129" s="16">
        <v>0</v>
      </c>
      <c r="D129" s="16">
        <v>1</v>
      </c>
      <c r="E129" s="16">
        <v>1</v>
      </c>
      <c r="F129" s="33">
        <v>1</v>
      </c>
      <c r="H129" s="2"/>
      <c r="I129" s="12" t="s">
        <v>20</v>
      </c>
      <c r="J129" s="16">
        <v>0</v>
      </c>
      <c r="K129" s="16">
        <v>2</v>
      </c>
      <c r="L129" s="16">
        <v>2</v>
      </c>
      <c r="M129" s="17">
        <v>1</v>
      </c>
    </row>
    <row r="130" spans="1:13" x14ac:dyDescent="0.2">
      <c r="A130" s="8" t="s">
        <v>23</v>
      </c>
      <c r="B130" s="10"/>
      <c r="C130" s="6" t="s">
        <v>18</v>
      </c>
      <c r="D130" s="6" t="s">
        <v>16</v>
      </c>
      <c r="E130" s="6" t="s">
        <v>17</v>
      </c>
      <c r="F130" s="7"/>
      <c r="H130" s="8" t="s">
        <v>23</v>
      </c>
      <c r="I130" s="10"/>
      <c r="J130" s="6" t="s">
        <v>18</v>
      </c>
      <c r="K130" s="6" t="s">
        <v>16</v>
      </c>
      <c r="L130" s="6" t="s">
        <v>17</v>
      </c>
      <c r="M130" s="7"/>
    </row>
    <row r="131" spans="1:13" x14ac:dyDescent="0.2">
      <c r="A131" s="9"/>
      <c r="B131" s="11" t="s">
        <v>21</v>
      </c>
      <c r="C131" s="14">
        <v>1</v>
      </c>
      <c r="D131" s="14">
        <v>14</v>
      </c>
      <c r="E131" s="14">
        <v>10</v>
      </c>
      <c r="F131" s="19"/>
      <c r="H131" s="9"/>
      <c r="I131" s="11" t="s">
        <v>21</v>
      </c>
      <c r="J131" s="14">
        <v>2</v>
      </c>
      <c r="K131" s="14">
        <v>21</v>
      </c>
      <c r="L131" s="14">
        <v>16</v>
      </c>
      <c r="M131" s="19"/>
    </row>
    <row r="132" spans="1:13" ht="17" thickBot="1" x14ac:dyDescent="0.25">
      <c r="A132" s="2"/>
      <c r="B132" s="12" t="s">
        <v>20</v>
      </c>
      <c r="C132" s="16">
        <v>0</v>
      </c>
      <c r="D132" s="16">
        <v>1</v>
      </c>
      <c r="E132" s="31">
        <v>1</v>
      </c>
      <c r="F132" s="20"/>
      <c r="H132" s="2"/>
      <c r="I132" s="12" t="s">
        <v>20</v>
      </c>
      <c r="J132" s="16">
        <v>0</v>
      </c>
      <c r="K132" s="16">
        <v>1</v>
      </c>
      <c r="L132" s="16">
        <v>1</v>
      </c>
      <c r="M132" s="20"/>
    </row>
    <row r="133" spans="1:13" x14ac:dyDescent="0.2">
      <c r="A133" s="8" t="s">
        <v>24</v>
      </c>
      <c r="B133" s="10"/>
      <c r="C133" s="6" t="s">
        <v>18</v>
      </c>
      <c r="D133" s="6" t="s">
        <v>16</v>
      </c>
      <c r="E133" s="6" t="s">
        <v>17</v>
      </c>
      <c r="F133" s="7"/>
      <c r="H133" s="8" t="s">
        <v>24</v>
      </c>
      <c r="I133" s="10"/>
      <c r="J133" s="6" t="s">
        <v>18</v>
      </c>
      <c r="K133" s="6" t="s">
        <v>16</v>
      </c>
      <c r="L133" s="6" t="s">
        <v>17</v>
      </c>
      <c r="M133" s="7"/>
    </row>
    <row r="134" spans="1:13" x14ac:dyDescent="0.2">
      <c r="A134" s="1"/>
      <c r="B134" s="13" t="s">
        <v>21</v>
      </c>
      <c r="C134" s="18"/>
      <c r="D134" s="18"/>
      <c r="E134" s="18"/>
      <c r="F134" s="21"/>
      <c r="H134" s="1"/>
      <c r="I134" s="13" t="s">
        <v>21</v>
      </c>
      <c r="J134" s="18"/>
      <c r="K134" s="18"/>
      <c r="L134" s="18"/>
      <c r="M134" s="21"/>
    </row>
    <row r="135" spans="1:13" ht="17" thickBot="1" x14ac:dyDescent="0.25">
      <c r="A135" s="2"/>
      <c r="B135" s="12" t="s">
        <v>20</v>
      </c>
      <c r="C135" s="16"/>
      <c r="D135" s="31"/>
      <c r="E135" s="31"/>
      <c r="F135" s="20"/>
      <c r="H135" s="2"/>
      <c r="I135" s="12" t="s">
        <v>20</v>
      </c>
      <c r="J135" s="16"/>
      <c r="K135" s="16"/>
      <c r="L135" s="32"/>
      <c r="M135" s="20"/>
    </row>
    <row r="136" spans="1:13" ht="17" thickBot="1" x14ac:dyDescent="0.25"/>
    <row r="137" spans="1:13" ht="20" thickBot="1" x14ac:dyDescent="0.25">
      <c r="A137" s="22" t="s">
        <v>64</v>
      </c>
      <c r="B137" s="23"/>
      <c r="C137" s="23"/>
      <c r="D137" s="23"/>
      <c r="E137" s="23"/>
      <c r="F137" s="24"/>
      <c r="H137" s="22" t="s">
        <v>65</v>
      </c>
      <c r="I137" s="23"/>
      <c r="J137" s="23"/>
      <c r="K137" s="23"/>
      <c r="L137" s="23"/>
      <c r="M137" s="24"/>
    </row>
    <row r="138" spans="1:13" x14ac:dyDescent="0.2">
      <c r="A138" s="8" t="s">
        <v>22</v>
      </c>
      <c r="B138" s="10"/>
      <c r="C138" s="6" t="s">
        <v>18</v>
      </c>
      <c r="D138" s="6" t="s">
        <v>16</v>
      </c>
      <c r="E138" s="6" t="s">
        <v>17</v>
      </c>
      <c r="F138" s="7" t="s">
        <v>19</v>
      </c>
      <c r="H138" s="8" t="s">
        <v>22</v>
      </c>
      <c r="I138" s="10"/>
      <c r="J138" s="6" t="s">
        <v>18</v>
      </c>
      <c r="K138" s="6" t="s">
        <v>16</v>
      </c>
      <c r="L138" s="6" t="s">
        <v>17</v>
      </c>
      <c r="M138" s="7" t="s">
        <v>19</v>
      </c>
    </row>
    <row r="139" spans="1:13" x14ac:dyDescent="0.2">
      <c r="A139" s="9"/>
      <c r="B139" s="11" t="s">
        <v>21</v>
      </c>
      <c r="C139" s="14">
        <v>4</v>
      </c>
      <c r="D139" s="14">
        <v>40</v>
      </c>
      <c r="E139" s="14">
        <v>28</v>
      </c>
      <c r="F139" s="15">
        <v>19</v>
      </c>
      <c r="H139" s="9"/>
      <c r="I139" s="11" t="s">
        <v>21</v>
      </c>
      <c r="J139" s="14">
        <v>3</v>
      </c>
      <c r="K139" s="14">
        <v>34</v>
      </c>
      <c r="L139" s="14">
        <v>25</v>
      </c>
      <c r="M139" s="15">
        <v>17</v>
      </c>
    </row>
    <row r="140" spans="1:13" ht="17" thickBot="1" x14ac:dyDescent="0.25">
      <c r="A140" s="2"/>
      <c r="B140" s="12" t="s">
        <v>20</v>
      </c>
      <c r="C140" s="16">
        <v>0</v>
      </c>
      <c r="D140" s="16">
        <v>3</v>
      </c>
      <c r="E140" s="16">
        <v>2</v>
      </c>
      <c r="F140" s="33">
        <v>1</v>
      </c>
      <c r="H140" s="2"/>
      <c r="I140" s="12" t="s">
        <v>20</v>
      </c>
      <c r="J140" s="16">
        <v>1</v>
      </c>
      <c r="K140" s="16">
        <v>2</v>
      </c>
      <c r="L140" s="16">
        <v>2</v>
      </c>
      <c r="M140" s="17">
        <v>1</v>
      </c>
    </row>
    <row r="141" spans="1:13" x14ac:dyDescent="0.2">
      <c r="A141" s="8" t="s">
        <v>23</v>
      </c>
      <c r="B141" s="10"/>
      <c r="C141" s="6" t="s">
        <v>18</v>
      </c>
      <c r="D141" s="6" t="s">
        <v>16</v>
      </c>
      <c r="E141" s="6" t="s">
        <v>17</v>
      </c>
      <c r="F141" s="7"/>
      <c r="H141" s="8" t="s">
        <v>23</v>
      </c>
      <c r="I141" s="10"/>
      <c r="J141" s="6" t="s">
        <v>18</v>
      </c>
      <c r="K141" s="6" t="s">
        <v>16</v>
      </c>
      <c r="L141" s="6" t="s">
        <v>17</v>
      </c>
      <c r="M141" s="7"/>
    </row>
    <row r="142" spans="1:13" x14ac:dyDescent="0.2">
      <c r="A142" s="9"/>
      <c r="B142" s="11" t="s">
        <v>21</v>
      </c>
      <c r="C142" s="14">
        <v>3</v>
      </c>
      <c r="D142" s="14">
        <v>31</v>
      </c>
      <c r="E142" s="14">
        <v>23</v>
      </c>
      <c r="F142" s="19"/>
      <c r="H142" s="9"/>
      <c r="I142" s="11" t="s">
        <v>21</v>
      </c>
      <c r="J142" s="14">
        <v>3</v>
      </c>
      <c r="K142" s="14">
        <v>27</v>
      </c>
      <c r="L142" s="14">
        <v>20</v>
      </c>
      <c r="M142" s="19"/>
    </row>
    <row r="143" spans="1:13" ht="17" thickBot="1" x14ac:dyDescent="0.25">
      <c r="A143" s="2"/>
      <c r="B143" s="12" t="s">
        <v>20</v>
      </c>
      <c r="C143" s="16">
        <v>1</v>
      </c>
      <c r="D143" s="16">
        <v>2</v>
      </c>
      <c r="E143" s="31">
        <v>2</v>
      </c>
      <c r="F143" s="20"/>
      <c r="H143" s="2"/>
      <c r="I143" s="12" t="s">
        <v>20</v>
      </c>
      <c r="J143" s="16">
        <v>1</v>
      </c>
      <c r="K143" s="16">
        <v>2</v>
      </c>
      <c r="L143" s="16">
        <v>1</v>
      </c>
      <c r="M143" s="20"/>
    </row>
    <row r="144" spans="1:13" x14ac:dyDescent="0.2">
      <c r="A144" s="8" t="s">
        <v>24</v>
      </c>
      <c r="B144" s="10"/>
      <c r="C144" s="6" t="s">
        <v>18</v>
      </c>
      <c r="D144" s="6" t="s">
        <v>16</v>
      </c>
      <c r="E144" s="6" t="s">
        <v>17</v>
      </c>
      <c r="F144" s="7"/>
      <c r="H144" s="8" t="s">
        <v>24</v>
      </c>
      <c r="I144" s="10"/>
      <c r="J144" s="6" t="s">
        <v>18</v>
      </c>
      <c r="K144" s="6" t="s">
        <v>16</v>
      </c>
      <c r="L144" s="6" t="s">
        <v>17</v>
      </c>
      <c r="M144" s="7"/>
    </row>
    <row r="145" spans="1:13" x14ac:dyDescent="0.2">
      <c r="A145" s="1"/>
      <c r="B145" s="13" t="s">
        <v>21</v>
      </c>
      <c r="C145" s="18"/>
      <c r="D145" s="18"/>
      <c r="E145" s="18"/>
      <c r="F145" s="21"/>
      <c r="H145" s="1"/>
      <c r="I145" s="13" t="s">
        <v>21</v>
      </c>
      <c r="J145" s="18"/>
      <c r="K145" s="18"/>
      <c r="L145" s="18"/>
      <c r="M145" s="21"/>
    </row>
    <row r="146" spans="1:13" ht="17" thickBot="1" x14ac:dyDescent="0.25">
      <c r="A146" s="2"/>
      <c r="B146" s="12" t="s">
        <v>20</v>
      </c>
      <c r="C146" s="16"/>
      <c r="D146" s="31"/>
      <c r="E146" s="31"/>
      <c r="F146" s="20"/>
      <c r="H146" s="2"/>
      <c r="I146" s="12" t="s">
        <v>20</v>
      </c>
      <c r="J146" s="16"/>
      <c r="K146" s="16"/>
      <c r="L146" s="32"/>
      <c r="M146" s="20"/>
    </row>
    <row r="147" spans="1:13" ht="17" thickBot="1" x14ac:dyDescent="0.25"/>
    <row r="148" spans="1:13" ht="20" thickBot="1" x14ac:dyDescent="0.25">
      <c r="A148" s="22" t="s">
        <v>66</v>
      </c>
      <c r="B148" s="23"/>
      <c r="C148" s="23"/>
      <c r="D148" s="23"/>
      <c r="E148" s="23"/>
      <c r="F148" s="24"/>
    </row>
    <row r="149" spans="1:13" x14ac:dyDescent="0.2">
      <c r="A149" s="8" t="s">
        <v>22</v>
      </c>
      <c r="B149" s="10"/>
      <c r="C149" s="6" t="s">
        <v>18</v>
      </c>
      <c r="D149" s="6" t="s">
        <v>16</v>
      </c>
      <c r="E149" s="6" t="s">
        <v>17</v>
      </c>
      <c r="F149" s="7" t="s">
        <v>19</v>
      </c>
    </row>
    <row r="150" spans="1:13" x14ac:dyDescent="0.2">
      <c r="A150" s="9"/>
      <c r="B150" s="11" t="s">
        <v>21</v>
      </c>
      <c r="C150" s="14">
        <v>4</v>
      </c>
      <c r="D150" s="14">
        <v>48</v>
      </c>
      <c r="E150" s="14">
        <v>35</v>
      </c>
      <c r="F150" s="15">
        <v>23</v>
      </c>
    </row>
    <row r="151" spans="1:13" ht="17" thickBot="1" x14ac:dyDescent="0.25">
      <c r="A151" s="2"/>
      <c r="B151" s="12" t="s">
        <v>20</v>
      </c>
      <c r="C151" s="16">
        <v>1</v>
      </c>
      <c r="D151" s="16">
        <v>3</v>
      </c>
      <c r="E151" s="16">
        <v>2</v>
      </c>
      <c r="F151" s="33">
        <v>2</v>
      </c>
    </row>
    <row r="152" spans="1:13" x14ac:dyDescent="0.2">
      <c r="A152" s="8" t="s">
        <v>23</v>
      </c>
      <c r="B152" s="10"/>
      <c r="C152" s="6" t="s">
        <v>18</v>
      </c>
      <c r="D152" s="6" t="s">
        <v>16</v>
      </c>
      <c r="E152" s="6" t="s">
        <v>17</v>
      </c>
      <c r="F152" s="7"/>
    </row>
    <row r="153" spans="1:13" x14ac:dyDescent="0.2">
      <c r="A153" s="9"/>
      <c r="B153" s="11" t="s">
        <v>21</v>
      </c>
      <c r="C153" s="14">
        <v>4</v>
      </c>
      <c r="D153" s="14">
        <v>38</v>
      </c>
      <c r="E153" s="14">
        <v>28</v>
      </c>
      <c r="F153" s="19"/>
    </row>
    <row r="154" spans="1:13" ht="17" thickBot="1" x14ac:dyDescent="0.25">
      <c r="A154" s="2"/>
      <c r="B154" s="12" t="s">
        <v>20</v>
      </c>
      <c r="C154" s="16">
        <v>1</v>
      </c>
      <c r="D154" s="16">
        <v>3</v>
      </c>
      <c r="E154" s="31">
        <v>2</v>
      </c>
      <c r="F154" s="20"/>
    </row>
    <row r="155" spans="1:13" x14ac:dyDescent="0.2">
      <c r="A155" s="8" t="s">
        <v>24</v>
      </c>
      <c r="B155" s="10"/>
      <c r="C155" s="6" t="s">
        <v>18</v>
      </c>
      <c r="D155" s="6" t="s">
        <v>16</v>
      </c>
      <c r="E155" s="6" t="s">
        <v>17</v>
      </c>
      <c r="F155" s="7"/>
    </row>
    <row r="156" spans="1:13" x14ac:dyDescent="0.2">
      <c r="A156" s="1"/>
      <c r="B156" s="13" t="s">
        <v>21</v>
      </c>
      <c r="C156" s="18"/>
      <c r="D156" s="18"/>
      <c r="E156" s="18"/>
      <c r="F156" s="21"/>
    </row>
    <row r="157" spans="1:13" ht="17" thickBot="1" x14ac:dyDescent="0.25">
      <c r="A157" s="2"/>
      <c r="B157" s="12" t="s">
        <v>20</v>
      </c>
      <c r="C157" s="16"/>
      <c r="D157" s="31"/>
      <c r="E157" s="31"/>
      <c r="F157" s="20"/>
    </row>
    <row r="158" spans="1:13" ht="17" thickBot="1" x14ac:dyDescent="0.25"/>
    <row r="159" spans="1:13" ht="20" thickBot="1" x14ac:dyDescent="0.25">
      <c r="A159" s="22" t="s">
        <v>69</v>
      </c>
      <c r="B159" s="159" t="s">
        <v>70</v>
      </c>
      <c r="C159" s="160"/>
      <c r="D159" s="160"/>
      <c r="E159" s="160"/>
      <c r="F159" s="161"/>
      <c r="H159" s="22" t="s">
        <v>68</v>
      </c>
      <c r="I159" s="159" t="s">
        <v>70</v>
      </c>
      <c r="J159" s="160"/>
      <c r="K159" s="160"/>
      <c r="L159" s="160"/>
      <c r="M159" s="161"/>
    </row>
    <row r="160" spans="1:13" x14ac:dyDescent="0.2">
      <c r="A160" s="8" t="s">
        <v>22</v>
      </c>
      <c r="B160" s="10"/>
      <c r="C160" s="6" t="s">
        <v>18</v>
      </c>
      <c r="D160" s="6" t="s">
        <v>16</v>
      </c>
      <c r="E160" s="6" t="s">
        <v>17</v>
      </c>
      <c r="F160" s="7" t="s">
        <v>19</v>
      </c>
      <c r="H160" s="8" t="s">
        <v>22</v>
      </c>
      <c r="I160" s="10"/>
      <c r="J160" s="6" t="s">
        <v>18</v>
      </c>
      <c r="K160" s="6" t="s">
        <v>16</v>
      </c>
      <c r="L160" s="6" t="s">
        <v>17</v>
      </c>
      <c r="M160" s="7" t="s">
        <v>19</v>
      </c>
    </row>
    <row r="161" spans="1:13" x14ac:dyDescent="0.2">
      <c r="A161" s="9"/>
      <c r="B161" s="11" t="s">
        <v>21</v>
      </c>
      <c r="C161" s="14"/>
      <c r="D161" s="14">
        <v>14</v>
      </c>
      <c r="E161" s="14">
        <v>14</v>
      </c>
      <c r="F161" s="15"/>
      <c r="H161" s="9"/>
      <c r="I161" s="11" t="s">
        <v>21</v>
      </c>
      <c r="J161" s="14"/>
      <c r="K161" s="14">
        <v>14</v>
      </c>
      <c r="L161" s="14">
        <v>14</v>
      </c>
      <c r="M161" s="15"/>
    </row>
    <row r="162" spans="1:13" ht="17" thickBot="1" x14ac:dyDescent="0.25">
      <c r="A162" s="2"/>
      <c r="B162" s="12" t="s">
        <v>20</v>
      </c>
      <c r="C162" s="16"/>
      <c r="D162" s="16">
        <v>1</v>
      </c>
      <c r="E162" s="16">
        <v>1</v>
      </c>
      <c r="F162" s="33"/>
      <c r="H162" s="2"/>
      <c r="I162" s="12" t="s">
        <v>20</v>
      </c>
      <c r="J162" s="16"/>
      <c r="K162" s="16">
        <v>1</v>
      </c>
      <c r="L162" s="16">
        <v>1</v>
      </c>
      <c r="M162" s="17"/>
    </row>
    <row r="163" spans="1:13" x14ac:dyDescent="0.2">
      <c r="A163" s="8" t="s">
        <v>23</v>
      </c>
      <c r="B163" s="10"/>
      <c r="C163" s="6" t="s">
        <v>18</v>
      </c>
      <c r="D163" s="6" t="s">
        <v>16</v>
      </c>
      <c r="E163" s="6" t="s">
        <v>17</v>
      </c>
      <c r="F163" s="7"/>
      <c r="H163" s="8" t="s">
        <v>23</v>
      </c>
      <c r="I163" s="10"/>
      <c r="J163" s="6" t="s">
        <v>18</v>
      </c>
      <c r="K163" s="6" t="s">
        <v>16</v>
      </c>
      <c r="L163" s="6" t="s">
        <v>17</v>
      </c>
      <c r="M163" s="7"/>
    </row>
    <row r="164" spans="1:13" x14ac:dyDescent="0.2">
      <c r="A164" s="9"/>
      <c r="B164" s="11" t="s">
        <v>21</v>
      </c>
      <c r="C164" s="14"/>
      <c r="D164" s="14"/>
      <c r="E164" s="14"/>
      <c r="F164" s="19"/>
      <c r="H164" s="9"/>
      <c r="I164" s="11" t="s">
        <v>21</v>
      </c>
      <c r="J164" s="14"/>
      <c r="K164" s="14"/>
      <c r="L164" s="14"/>
      <c r="M164" s="19"/>
    </row>
    <row r="165" spans="1:13" ht="17" thickBot="1" x14ac:dyDescent="0.25">
      <c r="A165" s="2"/>
      <c r="B165" s="12" t="s">
        <v>20</v>
      </c>
      <c r="C165" s="16"/>
      <c r="D165" s="16"/>
      <c r="E165" s="31"/>
      <c r="F165" s="20"/>
      <c r="H165" s="2"/>
      <c r="I165" s="12" t="s">
        <v>20</v>
      </c>
      <c r="J165" s="16"/>
      <c r="K165" s="16"/>
      <c r="L165" s="16"/>
      <c r="M165" s="20"/>
    </row>
    <row r="166" spans="1:13" x14ac:dyDescent="0.2">
      <c r="A166" s="8" t="s">
        <v>24</v>
      </c>
      <c r="B166" s="10"/>
      <c r="C166" s="6" t="s">
        <v>18</v>
      </c>
      <c r="D166" s="6" t="s">
        <v>16</v>
      </c>
      <c r="E166" s="6" t="s">
        <v>17</v>
      </c>
      <c r="F166" s="7"/>
      <c r="H166" s="8" t="s">
        <v>24</v>
      </c>
      <c r="I166" s="10"/>
      <c r="J166" s="6" t="s">
        <v>18</v>
      </c>
      <c r="K166" s="6" t="s">
        <v>16</v>
      </c>
      <c r="L166" s="6" t="s">
        <v>17</v>
      </c>
      <c r="M166" s="7"/>
    </row>
    <row r="167" spans="1:13" x14ac:dyDescent="0.2">
      <c r="A167" s="1"/>
      <c r="B167" s="13" t="s">
        <v>21</v>
      </c>
      <c r="C167" s="18"/>
      <c r="D167" s="18"/>
      <c r="E167" s="18"/>
      <c r="F167" s="21"/>
      <c r="H167" s="1"/>
      <c r="I167" s="13" t="s">
        <v>21</v>
      </c>
      <c r="J167" s="18"/>
      <c r="K167" s="18"/>
      <c r="L167" s="18"/>
      <c r="M167" s="21"/>
    </row>
    <row r="168" spans="1:13" ht="17" thickBot="1" x14ac:dyDescent="0.25">
      <c r="A168" s="2"/>
      <c r="B168" s="12" t="s">
        <v>20</v>
      </c>
      <c r="C168" s="16"/>
      <c r="D168" s="31"/>
      <c r="E168" s="31"/>
      <c r="F168" s="20"/>
      <c r="H168" s="2"/>
      <c r="I168" s="12" t="s">
        <v>20</v>
      </c>
      <c r="J168" s="16"/>
      <c r="K168" s="16"/>
      <c r="L168" s="32"/>
      <c r="M168" s="20"/>
    </row>
    <row r="170" spans="1:13" ht="17" thickBot="1" x14ac:dyDescent="0.25"/>
    <row r="171" spans="1:13" ht="20" thickBot="1" x14ac:dyDescent="0.25">
      <c r="A171" s="150" t="s">
        <v>81</v>
      </c>
      <c r="B171" s="151"/>
      <c r="C171" s="151"/>
      <c r="D171" s="151"/>
      <c r="E171" s="151"/>
      <c r="F171" s="152"/>
      <c r="G171" s="128"/>
      <c r="H171" s="128"/>
      <c r="I171" s="128"/>
      <c r="J171" s="128"/>
      <c r="K171" s="128"/>
      <c r="L171" s="128"/>
      <c r="M171" s="128"/>
    </row>
    <row r="172" spans="1:13" x14ac:dyDescent="0.2">
      <c r="A172" s="155" t="s">
        <v>91</v>
      </c>
      <c r="B172" s="142"/>
      <c r="C172" s="129" t="s">
        <v>99</v>
      </c>
      <c r="D172" s="129" t="s">
        <v>33</v>
      </c>
      <c r="E172" s="129" t="s">
        <v>83</v>
      </c>
      <c r="F172" s="130" t="s">
        <v>82</v>
      </c>
      <c r="G172" s="128"/>
      <c r="H172" s="128"/>
      <c r="I172" s="128"/>
      <c r="J172" s="128"/>
      <c r="K172" s="128"/>
      <c r="L172" s="128"/>
      <c r="M172" s="128"/>
    </row>
    <row r="173" spans="1:13" x14ac:dyDescent="0.2">
      <c r="A173" s="173" t="s">
        <v>85</v>
      </c>
      <c r="B173" s="174"/>
      <c r="C173" s="131">
        <v>22</v>
      </c>
      <c r="D173" s="131" t="s">
        <v>57</v>
      </c>
      <c r="E173" s="131">
        <v>1</v>
      </c>
      <c r="F173" s="132">
        <v>1</v>
      </c>
      <c r="G173" s="128"/>
      <c r="H173" s="128"/>
      <c r="I173" s="128"/>
      <c r="J173" s="128"/>
      <c r="K173" s="128"/>
      <c r="L173" s="128"/>
      <c r="M173" s="128"/>
    </row>
    <row r="174" spans="1:13" x14ac:dyDescent="0.2">
      <c r="A174" s="173" t="s">
        <v>84</v>
      </c>
      <c r="B174" s="174"/>
      <c r="C174" s="131">
        <v>22</v>
      </c>
      <c r="D174" s="131" t="s">
        <v>57</v>
      </c>
      <c r="E174" s="131">
        <v>1</v>
      </c>
      <c r="F174" s="132">
        <v>1</v>
      </c>
      <c r="G174" s="128"/>
      <c r="H174" s="128"/>
      <c r="I174" s="128"/>
      <c r="J174" s="128"/>
      <c r="K174" s="128"/>
      <c r="L174" s="128"/>
      <c r="M174" s="128"/>
    </row>
    <row r="175" spans="1:13" x14ac:dyDescent="0.2">
      <c r="A175" s="173" t="s">
        <v>86</v>
      </c>
      <c r="B175" s="174"/>
      <c r="C175" s="131">
        <v>425</v>
      </c>
      <c r="D175" s="131">
        <v>25</v>
      </c>
      <c r="E175" s="131">
        <v>25</v>
      </c>
      <c r="F175" s="132">
        <v>25</v>
      </c>
      <c r="G175" s="128"/>
      <c r="H175" s="128"/>
      <c r="I175" s="128"/>
      <c r="J175" s="128"/>
      <c r="K175" s="128"/>
      <c r="L175" s="128"/>
      <c r="M175" s="128"/>
    </row>
    <row r="176" spans="1:13" x14ac:dyDescent="0.2">
      <c r="A176" s="175" t="s">
        <v>87</v>
      </c>
      <c r="B176" s="176"/>
      <c r="C176" s="133">
        <v>8</v>
      </c>
      <c r="D176" s="133" t="s">
        <v>57</v>
      </c>
      <c r="E176" s="133" t="s">
        <v>57</v>
      </c>
      <c r="F176" s="134" t="s">
        <v>57</v>
      </c>
      <c r="G176" s="128"/>
      <c r="H176" s="128"/>
      <c r="I176" s="128"/>
      <c r="J176" s="128"/>
      <c r="K176" s="128"/>
      <c r="L176" s="128"/>
      <c r="M176" s="128"/>
    </row>
    <row r="177" spans="1:13" ht="17" thickBot="1" x14ac:dyDescent="0.25">
      <c r="A177" s="177" t="s">
        <v>90</v>
      </c>
      <c r="B177" s="178"/>
      <c r="C177" s="135">
        <f>SUM(C173:C176)</f>
        <v>477</v>
      </c>
      <c r="D177" s="135">
        <f t="shared" ref="D177:F177" si="42">SUM(D173:D176)</f>
        <v>25</v>
      </c>
      <c r="E177" s="135">
        <f t="shared" si="42"/>
        <v>27</v>
      </c>
      <c r="F177" s="136">
        <f t="shared" si="42"/>
        <v>27</v>
      </c>
      <c r="G177" s="128"/>
      <c r="H177" s="128"/>
      <c r="I177" s="128"/>
      <c r="J177" s="128"/>
      <c r="K177" s="128"/>
      <c r="L177" s="128"/>
      <c r="M177" s="128"/>
    </row>
    <row r="178" spans="1:13" x14ac:dyDescent="0.2">
      <c r="A178" s="155" t="s">
        <v>92</v>
      </c>
      <c r="B178" s="143"/>
      <c r="C178" s="153"/>
      <c r="D178" s="153"/>
      <c r="E178" s="153"/>
      <c r="F178" s="154"/>
      <c r="G178" s="128"/>
      <c r="H178" s="128"/>
      <c r="I178" s="128"/>
      <c r="J178" s="128"/>
      <c r="K178" s="128"/>
      <c r="L178" s="128"/>
      <c r="M178" s="128"/>
    </row>
    <row r="179" spans="1:13" x14ac:dyDescent="0.2">
      <c r="A179" s="173" t="s">
        <v>88</v>
      </c>
      <c r="B179" s="174"/>
      <c r="C179" s="131">
        <v>22</v>
      </c>
      <c r="D179" s="131">
        <v>1</v>
      </c>
      <c r="E179" s="131">
        <v>1</v>
      </c>
      <c r="F179" s="132">
        <v>2</v>
      </c>
      <c r="G179" s="128"/>
      <c r="H179" s="128"/>
      <c r="I179" s="128"/>
      <c r="J179" s="128"/>
      <c r="K179" s="128"/>
      <c r="L179" s="128"/>
      <c r="M179" s="128"/>
    </row>
    <row r="180" spans="1:13" x14ac:dyDescent="0.2">
      <c r="A180" s="173" t="s">
        <v>93</v>
      </c>
      <c r="B180" s="174"/>
      <c r="C180" s="131">
        <v>22</v>
      </c>
      <c r="D180" s="131">
        <v>1</v>
      </c>
      <c r="E180" s="131">
        <v>1</v>
      </c>
      <c r="F180" s="132">
        <v>2</v>
      </c>
      <c r="G180" s="128"/>
      <c r="H180" s="128"/>
      <c r="I180" s="128"/>
      <c r="J180" s="128"/>
      <c r="K180" s="128"/>
      <c r="L180" s="128"/>
      <c r="M180" s="128"/>
    </row>
    <row r="181" spans="1:13" x14ac:dyDescent="0.2">
      <c r="A181" s="173" t="s">
        <v>89</v>
      </c>
      <c r="B181" s="174"/>
      <c r="C181" s="131">
        <v>12</v>
      </c>
      <c r="D181" s="131">
        <v>1</v>
      </c>
      <c r="E181" s="131">
        <v>1</v>
      </c>
      <c r="F181" s="132">
        <v>1</v>
      </c>
      <c r="G181" s="128"/>
      <c r="H181" s="128"/>
      <c r="I181" s="128"/>
      <c r="J181" s="128"/>
      <c r="K181" s="128"/>
      <c r="L181" s="128"/>
      <c r="M181" s="128"/>
    </row>
    <row r="182" spans="1:13" x14ac:dyDescent="0.2">
      <c r="A182" s="173" t="s">
        <v>94</v>
      </c>
      <c r="B182" s="174"/>
      <c r="C182" s="131">
        <v>2</v>
      </c>
      <c r="D182" s="131">
        <v>1</v>
      </c>
      <c r="E182" s="131">
        <v>1</v>
      </c>
      <c r="F182" s="132">
        <v>0</v>
      </c>
      <c r="G182" s="128"/>
      <c r="H182" s="128"/>
      <c r="I182" s="128"/>
      <c r="J182" s="128"/>
      <c r="K182" s="128"/>
      <c r="L182" s="128"/>
      <c r="M182" s="128"/>
    </row>
    <row r="183" spans="1:13" x14ac:dyDescent="0.2">
      <c r="A183" s="173" t="s">
        <v>95</v>
      </c>
      <c r="B183" s="174"/>
      <c r="C183" s="131">
        <v>6</v>
      </c>
      <c r="D183" s="131">
        <v>1</v>
      </c>
      <c r="E183" s="131">
        <v>1</v>
      </c>
      <c r="F183" s="132">
        <v>1</v>
      </c>
      <c r="G183" s="128"/>
      <c r="H183" s="128"/>
      <c r="I183" s="128"/>
      <c r="J183" s="128"/>
      <c r="K183" s="128"/>
      <c r="L183" s="128"/>
      <c r="M183" s="128"/>
    </row>
    <row r="184" spans="1:13" x14ac:dyDescent="0.2">
      <c r="A184" s="173" t="s">
        <v>96</v>
      </c>
      <c r="B184" s="174"/>
      <c r="C184" s="131">
        <v>2</v>
      </c>
      <c r="D184" s="131">
        <v>1</v>
      </c>
      <c r="E184" s="131">
        <v>1</v>
      </c>
      <c r="F184" s="132">
        <v>0</v>
      </c>
      <c r="G184" s="128"/>
      <c r="H184" s="128"/>
      <c r="I184" s="128"/>
      <c r="J184" s="128"/>
      <c r="K184" s="128"/>
      <c r="L184" s="128"/>
      <c r="M184" s="128"/>
    </row>
    <row r="185" spans="1:13" x14ac:dyDescent="0.2">
      <c r="A185" s="175" t="s">
        <v>97</v>
      </c>
      <c r="B185" s="176"/>
      <c r="C185" s="133">
        <v>22</v>
      </c>
      <c r="D185" s="133">
        <v>1</v>
      </c>
      <c r="E185" s="133">
        <v>1</v>
      </c>
      <c r="F185" s="134">
        <v>0</v>
      </c>
      <c r="G185" s="128"/>
      <c r="H185" s="128"/>
      <c r="I185" s="128"/>
      <c r="J185" s="128"/>
      <c r="K185" s="128"/>
      <c r="L185" s="128"/>
      <c r="M185" s="128"/>
    </row>
    <row r="186" spans="1:13" ht="17" thickBot="1" x14ac:dyDescent="0.25">
      <c r="A186" s="177" t="s">
        <v>90</v>
      </c>
      <c r="B186" s="178"/>
      <c r="C186" s="135">
        <f>SUM(C179:C185)</f>
        <v>88</v>
      </c>
      <c r="D186" s="135">
        <f t="shared" ref="D186:F186" si="43">SUM(D179:D185)</f>
        <v>7</v>
      </c>
      <c r="E186" s="135">
        <f t="shared" si="43"/>
        <v>7</v>
      </c>
      <c r="F186" s="136">
        <f t="shared" si="43"/>
        <v>6</v>
      </c>
      <c r="G186" s="128"/>
      <c r="H186" s="128"/>
      <c r="I186" s="128"/>
      <c r="J186" s="128"/>
      <c r="K186" s="128"/>
      <c r="L186" s="128"/>
      <c r="M186" s="128"/>
    </row>
    <row r="187" spans="1:13" ht="37" customHeight="1" thickBot="1" x14ac:dyDescent="0.25">
      <c r="A187" s="179" t="s">
        <v>98</v>
      </c>
      <c r="B187" s="180"/>
      <c r="C187" s="137" t="s">
        <v>100</v>
      </c>
      <c r="D187" s="181" t="s">
        <v>118</v>
      </c>
      <c r="E187" s="181"/>
      <c r="F187" s="182"/>
      <c r="G187" s="128"/>
      <c r="H187" s="128"/>
      <c r="I187" s="128"/>
      <c r="J187" s="128"/>
      <c r="K187" s="128"/>
      <c r="L187" s="128"/>
      <c r="M187" s="128"/>
    </row>
    <row r="188" spans="1:13" ht="17" thickBot="1" x14ac:dyDescent="0.25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</row>
    <row r="189" spans="1:13" ht="20" thickBot="1" x14ac:dyDescent="0.25">
      <c r="A189" s="150" t="s">
        <v>101</v>
      </c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2"/>
    </row>
    <row r="190" spans="1:13" x14ac:dyDescent="0.2">
      <c r="A190" s="155" t="s">
        <v>111</v>
      </c>
      <c r="B190" s="142"/>
      <c r="C190" s="142" t="s">
        <v>112</v>
      </c>
      <c r="D190" s="142"/>
      <c r="E190" s="143" t="s">
        <v>113</v>
      </c>
      <c r="F190" s="142"/>
      <c r="G190" s="142"/>
      <c r="H190" s="142"/>
      <c r="I190" s="142"/>
      <c r="J190" s="142"/>
      <c r="K190" s="142"/>
      <c r="L190" s="142"/>
      <c r="M190" s="144"/>
    </row>
    <row r="191" spans="1:13" x14ac:dyDescent="0.2">
      <c r="A191" s="173" t="s">
        <v>102</v>
      </c>
      <c r="B191" s="174"/>
      <c r="C191" s="156">
        <v>30</v>
      </c>
      <c r="D191" s="156"/>
      <c r="E191" s="157" t="s">
        <v>106</v>
      </c>
      <c r="F191" s="157"/>
      <c r="G191" s="157"/>
      <c r="H191" s="157"/>
      <c r="I191" s="157"/>
      <c r="J191" s="157"/>
      <c r="K191" s="157"/>
      <c r="L191" s="157"/>
      <c r="M191" s="158"/>
    </row>
    <row r="192" spans="1:13" x14ac:dyDescent="0.2">
      <c r="A192" s="173" t="s">
        <v>103</v>
      </c>
      <c r="B192" s="174"/>
      <c r="C192" s="156">
        <v>20</v>
      </c>
      <c r="D192" s="156"/>
      <c r="E192" s="157" t="s">
        <v>107</v>
      </c>
      <c r="F192" s="157"/>
      <c r="G192" s="157"/>
      <c r="H192" s="157"/>
      <c r="I192" s="157"/>
      <c r="J192" s="157"/>
      <c r="K192" s="157"/>
      <c r="L192" s="157"/>
      <c r="M192" s="158"/>
    </row>
    <row r="193" spans="1:13" x14ac:dyDescent="0.2">
      <c r="A193" s="173" t="s">
        <v>115</v>
      </c>
      <c r="B193" s="174"/>
      <c r="C193" s="156">
        <v>20</v>
      </c>
      <c r="D193" s="156"/>
      <c r="E193" s="157" t="s">
        <v>109</v>
      </c>
      <c r="F193" s="157"/>
      <c r="G193" s="157"/>
      <c r="H193" s="157"/>
      <c r="I193" s="157"/>
      <c r="J193" s="157"/>
      <c r="K193" s="157"/>
      <c r="L193" s="157"/>
      <c r="M193" s="158"/>
    </row>
    <row r="194" spans="1:13" ht="17" thickBot="1" x14ac:dyDescent="0.25">
      <c r="A194" s="145" t="s">
        <v>104</v>
      </c>
      <c r="B194" s="146"/>
      <c r="C194" s="147">
        <v>50</v>
      </c>
      <c r="D194" s="147"/>
      <c r="E194" s="148" t="s">
        <v>121</v>
      </c>
      <c r="F194" s="148"/>
      <c r="G194" s="148"/>
      <c r="H194" s="148"/>
      <c r="I194" s="148"/>
      <c r="J194" s="148"/>
      <c r="K194" s="148"/>
      <c r="L194" s="148"/>
      <c r="M194" s="149"/>
    </row>
    <row r="195" spans="1:13" ht="17" thickBot="1" x14ac:dyDescent="0.25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</row>
    <row r="196" spans="1:13" ht="20" thickBot="1" x14ac:dyDescent="0.25">
      <c r="A196" s="150" t="s">
        <v>105</v>
      </c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2"/>
    </row>
    <row r="197" spans="1:13" x14ac:dyDescent="0.2">
      <c r="A197" s="155" t="s">
        <v>114</v>
      </c>
      <c r="B197" s="142"/>
      <c r="C197" s="142" t="s">
        <v>112</v>
      </c>
      <c r="D197" s="142"/>
      <c r="E197" s="143" t="s">
        <v>113</v>
      </c>
      <c r="F197" s="142"/>
      <c r="G197" s="142"/>
      <c r="H197" s="142"/>
      <c r="I197" s="142"/>
      <c r="J197" s="142"/>
      <c r="K197" s="142"/>
      <c r="L197" s="142"/>
      <c r="M197" s="144"/>
    </row>
    <row r="198" spans="1:13" ht="32" customHeight="1" x14ac:dyDescent="0.2">
      <c r="A198" s="200" t="s">
        <v>120</v>
      </c>
      <c r="B198" s="201"/>
      <c r="C198" s="205">
        <v>48</v>
      </c>
      <c r="D198" s="206"/>
      <c r="E198" s="198"/>
      <c r="F198" s="197"/>
      <c r="G198" s="197"/>
      <c r="H198" s="197"/>
      <c r="I198" s="197"/>
      <c r="J198" s="197"/>
      <c r="K198" s="197"/>
      <c r="L198" s="197"/>
      <c r="M198" s="199"/>
    </row>
    <row r="199" spans="1:13" ht="39" customHeight="1" x14ac:dyDescent="0.2">
      <c r="A199" s="203" t="s">
        <v>119</v>
      </c>
      <c r="B199" s="204"/>
      <c r="C199" s="207">
        <v>16</v>
      </c>
      <c r="D199" s="202"/>
      <c r="E199" s="198"/>
      <c r="F199" s="197"/>
      <c r="G199" s="197"/>
      <c r="H199" s="197"/>
      <c r="I199" s="197"/>
      <c r="J199" s="197"/>
      <c r="K199" s="197"/>
      <c r="L199" s="197"/>
      <c r="M199" s="199"/>
    </row>
    <row r="200" spans="1:13" ht="17" thickBot="1" x14ac:dyDescent="0.25">
      <c r="A200" s="145" t="s">
        <v>108</v>
      </c>
      <c r="B200" s="146"/>
      <c r="C200" s="147">
        <v>21</v>
      </c>
      <c r="D200" s="147"/>
      <c r="E200" s="148" t="s">
        <v>110</v>
      </c>
      <c r="F200" s="148"/>
      <c r="G200" s="148"/>
      <c r="H200" s="148"/>
      <c r="I200" s="148"/>
      <c r="J200" s="148"/>
      <c r="K200" s="148"/>
      <c r="L200" s="148"/>
      <c r="M200" s="149"/>
    </row>
    <row r="201" spans="1:13" x14ac:dyDescent="0.2">
      <c r="A201" s="58"/>
      <c r="B201" s="58"/>
      <c r="C201" s="59"/>
      <c r="D201" s="59"/>
      <c r="E201" s="59"/>
      <c r="F201" s="59"/>
      <c r="H201" s="58"/>
      <c r="I201" s="58"/>
      <c r="J201" s="59"/>
      <c r="K201" s="59"/>
      <c r="L201" s="59"/>
      <c r="M201" s="59"/>
    </row>
  </sheetData>
  <mergeCells count="55">
    <mergeCell ref="A174:B174"/>
    <mergeCell ref="A180:B180"/>
    <mergeCell ref="A173:B173"/>
    <mergeCell ref="A175:B175"/>
    <mergeCell ref="A176:B176"/>
    <mergeCell ref="A178:B178"/>
    <mergeCell ref="A179:B179"/>
    <mergeCell ref="A177:B177"/>
    <mergeCell ref="A172:B172"/>
    <mergeCell ref="O60:S60"/>
    <mergeCell ref="AE1:AL1"/>
    <mergeCell ref="AE19:AJ19"/>
    <mergeCell ref="A1:M1"/>
    <mergeCell ref="A2:M2"/>
    <mergeCell ref="O1:U1"/>
    <mergeCell ref="W1:AC1"/>
    <mergeCell ref="C194:D194"/>
    <mergeCell ref="E194:M194"/>
    <mergeCell ref="A197:B197"/>
    <mergeCell ref="A196:M196"/>
    <mergeCell ref="B159:F159"/>
    <mergeCell ref="I159:M159"/>
    <mergeCell ref="A187:B187"/>
    <mergeCell ref="D187:F187"/>
    <mergeCell ref="A191:B191"/>
    <mergeCell ref="A192:B192"/>
    <mergeCell ref="A193:B193"/>
    <mergeCell ref="A194:B194"/>
    <mergeCell ref="A181:B181"/>
    <mergeCell ref="A182:B182"/>
    <mergeCell ref="A183:B183"/>
    <mergeCell ref="A184:B184"/>
    <mergeCell ref="C191:D191"/>
    <mergeCell ref="E191:M191"/>
    <mergeCell ref="C192:D192"/>
    <mergeCell ref="E192:M192"/>
    <mergeCell ref="C193:D193"/>
    <mergeCell ref="E193:M193"/>
    <mergeCell ref="A171:F171"/>
    <mergeCell ref="C178:F178"/>
    <mergeCell ref="A189:M189"/>
    <mergeCell ref="A190:B190"/>
    <mergeCell ref="C190:D190"/>
    <mergeCell ref="E190:M190"/>
    <mergeCell ref="A186:B186"/>
    <mergeCell ref="A185:B185"/>
    <mergeCell ref="C197:D197"/>
    <mergeCell ref="E197:M197"/>
    <mergeCell ref="A200:B200"/>
    <mergeCell ref="C200:D200"/>
    <mergeCell ref="E200:M200"/>
    <mergeCell ref="A198:B198"/>
    <mergeCell ref="A199:B199"/>
    <mergeCell ref="C198:D198"/>
    <mergeCell ref="C199:D199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C2E3-CDD9-214A-BF4D-431D917B801E}">
  <dimension ref="A1:U152"/>
  <sheetViews>
    <sheetView tabSelected="1" zoomScale="50" workbookViewId="0">
      <selection activeCell="N41" sqref="N41"/>
    </sheetView>
  </sheetViews>
  <sheetFormatPr baseColWidth="10" defaultRowHeight="16" x14ac:dyDescent="0.2"/>
  <cols>
    <col min="1" max="1" width="31.6640625" customWidth="1"/>
    <col min="2" max="5" width="13.33203125" customWidth="1"/>
    <col min="6" max="6" width="15" customWidth="1"/>
    <col min="7" max="7" width="10.33203125" customWidth="1"/>
    <col min="8" max="8" width="33.33203125" customWidth="1"/>
    <col min="9" max="10" width="17.5" customWidth="1"/>
    <col min="11" max="11" width="28.33203125" customWidth="1"/>
    <col min="16" max="16" width="38.33203125" customWidth="1"/>
    <col min="17" max="17" width="15.83203125" customWidth="1"/>
    <col min="20" max="20" width="43.33203125" customWidth="1"/>
    <col min="21" max="21" width="20" customWidth="1"/>
  </cols>
  <sheetData>
    <row r="1" spans="1:21" ht="18" customHeight="1" x14ac:dyDescent="0.2"/>
    <row r="2" spans="1:21" ht="18" customHeight="1" thickBot="1" x14ac:dyDescent="0.25"/>
    <row r="3" spans="1:21" ht="19" x14ac:dyDescent="0.2">
      <c r="A3" s="250" t="s">
        <v>139</v>
      </c>
      <c r="B3" s="251"/>
      <c r="C3" s="251"/>
      <c r="D3" s="251"/>
      <c r="E3" s="251"/>
      <c r="F3" s="251"/>
      <c r="G3" s="251"/>
      <c r="H3" s="251"/>
      <c r="I3" s="251"/>
      <c r="J3" s="251"/>
      <c r="K3" s="252"/>
      <c r="P3" s="370" t="s">
        <v>148</v>
      </c>
      <c r="Q3" s="372" t="s">
        <v>132</v>
      </c>
      <c r="T3" s="370" t="s">
        <v>156</v>
      </c>
      <c r="U3" s="372" t="s">
        <v>157</v>
      </c>
    </row>
    <row r="4" spans="1:21" ht="35" thickBot="1" x14ac:dyDescent="0.25">
      <c r="A4" s="258" t="s">
        <v>44</v>
      </c>
      <c r="B4" s="259" t="s">
        <v>22</v>
      </c>
      <c r="C4" s="259" t="s">
        <v>25</v>
      </c>
      <c r="D4" s="259" t="s">
        <v>23</v>
      </c>
      <c r="E4" s="259" t="s">
        <v>19</v>
      </c>
      <c r="F4" s="259" t="s">
        <v>45</v>
      </c>
      <c r="G4" s="260" t="s">
        <v>28</v>
      </c>
      <c r="H4" s="259" t="s">
        <v>136</v>
      </c>
      <c r="I4" s="259" t="s">
        <v>147</v>
      </c>
      <c r="J4" s="261" t="s">
        <v>137</v>
      </c>
      <c r="K4" s="262" t="s">
        <v>113</v>
      </c>
      <c r="P4" s="322" t="s">
        <v>40</v>
      </c>
      <c r="Q4" s="373">
        <f>SUMIF($A$1:$A$160,P4,$G$1:$G$160)</f>
        <v>88</v>
      </c>
      <c r="T4" s="364" t="s">
        <v>159</v>
      </c>
      <c r="U4" s="378">
        <f>J49</f>
        <v>0</v>
      </c>
    </row>
    <row r="5" spans="1:21" ht="17" x14ac:dyDescent="0.2">
      <c r="A5" s="253" t="s">
        <v>31</v>
      </c>
      <c r="B5" s="254"/>
      <c r="C5" s="254"/>
      <c r="D5" s="254"/>
      <c r="E5" s="254"/>
      <c r="F5" s="254"/>
      <c r="G5" s="254"/>
      <c r="H5" s="255"/>
      <c r="I5" s="254"/>
      <c r="J5" s="256"/>
      <c r="K5" s="257"/>
      <c r="P5" s="322" t="s">
        <v>41</v>
      </c>
      <c r="Q5" s="373">
        <f>SUMIF($A$1:$A$160,P5,$G$1:$G$160)</f>
        <v>78</v>
      </c>
      <c r="T5" s="364" t="s">
        <v>160</v>
      </c>
      <c r="U5" s="378">
        <f>SUM(J55)</f>
        <v>0</v>
      </c>
    </row>
    <row r="6" spans="1:21" ht="34" x14ac:dyDescent="0.2">
      <c r="A6" s="138" t="s">
        <v>40</v>
      </c>
      <c r="B6" s="139">
        <v>14</v>
      </c>
      <c r="C6" s="139">
        <v>14</v>
      </c>
      <c r="D6" s="139"/>
      <c r="E6" s="139"/>
      <c r="F6" s="139"/>
      <c r="G6" s="248">
        <f>Arkusz2!U4</f>
        <v>56</v>
      </c>
      <c r="H6" s="246" t="s">
        <v>166</v>
      </c>
      <c r="I6" s="245"/>
      <c r="J6" s="285"/>
      <c r="K6" s="247"/>
      <c r="P6" s="322" t="s">
        <v>46</v>
      </c>
      <c r="Q6" s="373">
        <f>SUMIF($A$1:$A$160,P6,$G$1:$G$160)</f>
        <v>22</v>
      </c>
      <c r="T6" s="364" t="s">
        <v>161</v>
      </c>
      <c r="U6" s="378">
        <f>J78</f>
        <v>0</v>
      </c>
    </row>
    <row r="7" spans="1:21" ht="17" x14ac:dyDescent="0.2">
      <c r="A7" s="138" t="s">
        <v>41</v>
      </c>
      <c r="B7" s="139"/>
      <c r="C7" s="139">
        <v>14</v>
      </c>
      <c r="D7" s="139">
        <v>14</v>
      </c>
      <c r="E7" s="139"/>
      <c r="F7" s="139"/>
      <c r="G7" s="248">
        <f>Arkusz2!U5</f>
        <v>59</v>
      </c>
      <c r="H7" s="246"/>
      <c r="I7" s="245"/>
      <c r="J7" s="285"/>
      <c r="K7" s="247"/>
      <c r="P7" s="322" t="s">
        <v>47</v>
      </c>
      <c r="Q7" s="373">
        <f>SUMIF($A$1:$A$160,P7,$G$1:$G$160)</f>
        <v>20</v>
      </c>
      <c r="T7" s="364" t="s">
        <v>162</v>
      </c>
      <c r="U7" s="378">
        <f>J88</f>
        <v>0</v>
      </c>
    </row>
    <row r="8" spans="1:21" ht="17" x14ac:dyDescent="0.2">
      <c r="A8" s="138" t="s">
        <v>46</v>
      </c>
      <c r="B8" s="139"/>
      <c r="C8" s="139">
        <v>38</v>
      </c>
      <c r="D8" s="139"/>
      <c r="E8" s="139"/>
      <c r="F8" s="139"/>
      <c r="G8" s="248">
        <v>16</v>
      </c>
      <c r="H8" s="246"/>
      <c r="I8" s="245"/>
      <c r="J8" s="285"/>
      <c r="K8" s="247"/>
      <c r="P8" s="322" t="s">
        <v>154</v>
      </c>
      <c r="Q8" s="373">
        <f>SUMIF($A$1:$A$160,P8,$G$1:$G$160)</f>
        <v>21</v>
      </c>
      <c r="T8" s="364" t="s">
        <v>163</v>
      </c>
      <c r="U8" s="378">
        <f>J135</f>
        <v>0</v>
      </c>
    </row>
    <row r="9" spans="1:21" ht="17" x14ac:dyDescent="0.2">
      <c r="A9" s="138" t="s">
        <v>47</v>
      </c>
      <c r="B9" s="139"/>
      <c r="C9" s="139">
        <v>2</v>
      </c>
      <c r="D9" s="139"/>
      <c r="E9" s="139">
        <v>13</v>
      </c>
      <c r="F9" s="139"/>
      <c r="G9" s="248">
        <f>Arkusz2!U7</f>
        <v>14</v>
      </c>
      <c r="H9" s="246"/>
      <c r="I9" s="245"/>
      <c r="J9" s="285"/>
      <c r="K9" s="247"/>
      <c r="P9" s="322" t="s">
        <v>29</v>
      </c>
      <c r="Q9" s="373">
        <f>SUMIF($A$1:$A$160,P9,$G$1:$G$160)</f>
        <v>70</v>
      </c>
      <c r="T9" s="364" t="s">
        <v>164</v>
      </c>
      <c r="U9" s="378">
        <f>J142</f>
        <v>0</v>
      </c>
    </row>
    <row r="10" spans="1:21" ht="17" x14ac:dyDescent="0.2">
      <c r="A10" s="138" t="s">
        <v>154</v>
      </c>
      <c r="B10" s="139">
        <v>1</v>
      </c>
      <c r="C10" s="139">
        <v>1</v>
      </c>
      <c r="D10" s="139">
        <v>1</v>
      </c>
      <c r="E10" s="139"/>
      <c r="F10" s="139"/>
      <c r="G10" s="248">
        <v>16</v>
      </c>
      <c r="H10" s="246"/>
      <c r="I10" s="245"/>
      <c r="J10" s="285"/>
      <c r="K10" s="247"/>
      <c r="P10" s="322" t="s">
        <v>38</v>
      </c>
      <c r="Q10" s="373">
        <f>SUMIF($A$1:$A$160,P10,$G$1:$G$160)</f>
        <v>9</v>
      </c>
      <c r="T10" s="364" t="s">
        <v>165</v>
      </c>
      <c r="U10" s="378">
        <f>J152</f>
        <v>0</v>
      </c>
    </row>
    <row r="11" spans="1:21" ht="17" thickBot="1" x14ac:dyDescent="0.25">
      <c r="A11" s="138" t="s">
        <v>29</v>
      </c>
      <c r="B11" s="139"/>
      <c r="C11" s="139"/>
      <c r="D11" s="139"/>
      <c r="E11" s="139"/>
      <c r="F11" s="139">
        <v>4</v>
      </c>
      <c r="G11" s="248">
        <v>48</v>
      </c>
      <c r="H11" s="246"/>
      <c r="I11" s="245"/>
      <c r="J11" s="285"/>
      <c r="K11" s="247"/>
      <c r="P11" s="322" t="s">
        <v>39</v>
      </c>
      <c r="Q11" s="373">
        <f>SUMIF($A$1:$A$160,P11,$G$1:$G$160)</f>
        <v>8</v>
      </c>
      <c r="T11" s="377" t="s">
        <v>158</v>
      </c>
      <c r="U11" s="379">
        <f>SUM(U4:U10)</f>
        <v>0</v>
      </c>
    </row>
    <row r="12" spans="1:21" ht="18" customHeight="1" x14ac:dyDescent="0.2">
      <c r="A12" s="138" t="str">
        <f>Arkusz2!O10</f>
        <v>Wolnotojące punkty prania ręcznego</v>
      </c>
      <c r="B12" s="139"/>
      <c r="C12" s="139"/>
      <c r="D12" s="139"/>
      <c r="E12" s="139"/>
      <c r="F12" s="139"/>
      <c r="G12" s="248">
        <f>Arkusz2!U10</f>
        <v>48</v>
      </c>
      <c r="H12" s="246"/>
      <c r="I12" s="245"/>
      <c r="J12" s="285"/>
      <c r="K12" s="247"/>
      <c r="P12" s="322" t="s">
        <v>59</v>
      </c>
      <c r="Q12" s="373">
        <f>SUMIF($A$1:$A$160,P12,$G$1:$G$160)</f>
        <v>1</v>
      </c>
    </row>
    <row r="13" spans="1:21" ht="18" customHeight="1" x14ac:dyDescent="0.2">
      <c r="A13" s="140" t="str">
        <f>Arkusz2!O11</f>
        <v>Wolnostojące punkty mycia naczyń</v>
      </c>
      <c r="B13" s="141"/>
      <c r="C13" s="141"/>
      <c r="D13" s="141"/>
      <c r="E13" s="141"/>
      <c r="F13" s="141"/>
      <c r="G13" s="249">
        <f>Arkusz2!U11</f>
        <v>16</v>
      </c>
      <c r="H13" s="263"/>
      <c r="I13" s="264"/>
      <c r="J13" s="286"/>
      <c r="K13" s="265"/>
      <c r="P13" s="322" t="s">
        <v>60</v>
      </c>
      <c r="Q13" s="373">
        <f>SUMIF($A$1:$A$160,P13,$G$1:$G$160)</f>
        <v>1</v>
      </c>
    </row>
    <row r="14" spans="1:21" ht="18" customHeight="1" x14ac:dyDescent="0.2">
      <c r="A14" s="271" t="str">
        <f>"SUMA "&amp;A5</f>
        <v>SUMA SBC</v>
      </c>
      <c r="B14" s="272"/>
      <c r="C14" s="272"/>
      <c r="D14" s="272"/>
      <c r="E14" s="272"/>
      <c r="F14" s="272"/>
      <c r="G14" s="273">
        <f>SUM(G6:G13)</f>
        <v>273</v>
      </c>
      <c r="H14" s="274"/>
      <c r="I14" s="275">
        <f>SUM(I6:I13)</f>
        <v>0</v>
      </c>
      <c r="J14" s="288">
        <f>SUM(J6:J13)</f>
        <v>0</v>
      </c>
      <c r="K14" s="276"/>
      <c r="P14" s="322" t="s">
        <v>37</v>
      </c>
      <c r="Q14" s="373">
        <f>SUMIF($A$1:$A$160,P14,$G$1:$G$160)</f>
        <v>1</v>
      </c>
    </row>
    <row r="15" spans="1:21" ht="18" customHeight="1" x14ac:dyDescent="0.2">
      <c r="A15" s="253" t="s">
        <v>30</v>
      </c>
      <c r="B15" s="254"/>
      <c r="C15" s="254"/>
      <c r="D15" s="254"/>
      <c r="E15" s="254"/>
      <c r="F15" s="254"/>
      <c r="G15" s="254"/>
      <c r="H15" s="255"/>
      <c r="I15" s="254"/>
      <c r="J15" s="256"/>
      <c r="K15" s="257"/>
      <c r="P15" s="322" t="s">
        <v>61</v>
      </c>
      <c r="Q15" s="373">
        <f>SUMIF($A$1:$A$160,P15,$G$1:$G$160)</f>
        <v>1</v>
      </c>
    </row>
    <row r="16" spans="1:21" ht="18" customHeight="1" thickBot="1" x14ac:dyDescent="0.25">
      <c r="A16" s="138" t="s">
        <v>38</v>
      </c>
      <c r="B16" s="139">
        <v>4</v>
      </c>
      <c r="C16" s="139">
        <v>4</v>
      </c>
      <c r="D16" s="139"/>
      <c r="E16" s="139">
        <v>4</v>
      </c>
      <c r="F16" s="139"/>
      <c r="G16" s="248">
        <v>4</v>
      </c>
      <c r="H16" s="246"/>
      <c r="I16" s="245"/>
      <c r="J16" s="285"/>
      <c r="K16" s="247"/>
      <c r="P16" s="371" t="s">
        <v>149</v>
      </c>
      <c r="Q16" s="374">
        <f>SUM(Q4:Q15)</f>
        <v>320</v>
      </c>
    </row>
    <row r="17" spans="1:17" ht="18" customHeight="1" thickBot="1" x14ac:dyDescent="0.25">
      <c r="A17" s="138" t="s">
        <v>39</v>
      </c>
      <c r="B17" s="139">
        <v>1</v>
      </c>
      <c r="C17" s="139">
        <v>1</v>
      </c>
      <c r="D17" s="139"/>
      <c r="E17" s="139"/>
      <c r="F17" s="139"/>
      <c r="G17" s="248">
        <v>4</v>
      </c>
      <c r="H17" s="246"/>
      <c r="I17" s="245"/>
      <c r="J17" s="285"/>
      <c r="K17" s="247"/>
    </row>
    <row r="18" spans="1:17" ht="18" customHeight="1" x14ac:dyDescent="0.2">
      <c r="A18" s="140" t="s">
        <v>29</v>
      </c>
      <c r="B18" s="141"/>
      <c r="C18" s="141"/>
      <c r="D18" s="141"/>
      <c r="E18" s="141"/>
      <c r="F18" s="141">
        <v>4</v>
      </c>
      <c r="G18" s="249">
        <v>6</v>
      </c>
      <c r="H18" s="263"/>
      <c r="I18" s="264"/>
      <c r="J18" s="286"/>
      <c r="K18" s="265"/>
      <c r="P18" s="370" t="s">
        <v>150</v>
      </c>
      <c r="Q18" s="372" t="s">
        <v>132</v>
      </c>
    </row>
    <row r="19" spans="1:17" ht="18" customHeight="1" x14ac:dyDescent="0.2">
      <c r="A19" s="271" t="str">
        <f>"SUMA "&amp;A15</f>
        <v>SUMA HUBs</v>
      </c>
      <c r="B19" s="272"/>
      <c r="C19" s="272"/>
      <c r="D19" s="272"/>
      <c r="E19" s="272"/>
      <c r="F19" s="272"/>
      <c r="G19" s="273">
        <f>SUM(G16:G18)</f>
        <v>14</v>
      </c>
      <c r="H19" s="274"/>
      <c r="I19" s="275">
        <f>SUM(I16:I18)</f>
        <v>0</v>
      </c>
      <c r="J19" s="288">
        <f>SUM(J16:J18)</f>
        <v>0</v>
      </c>
      <c r="K19" s="276"/>
      <c r="P19" s="322" t="s">
        <v>140</v>
      </c>
      <c r="Q19" s="373">
        <f>SUMIF($A$1:$A$160,P19,$G$1:$G$160)</f>
        <v>565</v>
      </c>
    </row>
    <row r="20" spans="1:17" ht="18" customHeight="1" x14ac:dyDescent="0.2">
      <c r="A20" s="253" t="s">
        <v>58</v>
      </c>
      <c r="B20" s="254"/>
      <c r="C20" s="254"/>
      <c r="D20" s="254"/>
      <c r="E20" s="254"/>
      <c r="F20" s="254"/>
      <c r="G20" s="254"/>
      <c r="H20" s="255"/>
      <c r="I20" s="254"/>
      <c r="J20" s="256"/>
      <c r="K20" s="257"/>
      <c r="P20" s="322" t="s">
        <v>134</v>
      </c>
      <c r="Q20" s="373">
        <f>SUMIF($A$1:$A$160,P20,$G$1:$G$160)</f>
        <v>34</v>
      </c>
    </row>
    <row r="21" spans="1:17" ht="18" customHeight="1" x14ac:dyDescent="0.2">
      <c r="A21" s="138" t="s">
        <v>59</v>
      </c>
      <c r="B21" s="139">
        <v>6</v>
      </c>
      <c r="C21" s="139">
        <v>2</v>
      </c>
      <c r="D21" s="139"/>
      <c r="E21" s="139"/>
      <c r="F21" s="139"/>
      <c r="G21" s="248">
        <v>1</v>
      </c>
      <c r="H21" s="246"/>
      <c r="I21" s="245"/>
      <c r="J21" s="285"/>
      <c r="K21" s="247"/>
      <c r="P21" s="322" t="s">
        <v>133</v>
      </c>
      <c r="Q21" s="373">
        <f>SUMIF($A$1:$A$160,P21,$G$1:$G$160)</f>
        <v>32</v>
      </c>
    </row>
    <row r="22" spans="1:17" ht="38" customHeight="1" x14ac:dyDescent="0.2">
      <c r="A22" s="138" t="s">
        <v>40</v>
      </c>
      <c r="B22" s="139">
        <v>14</v>
      </c>
      <c r="C22" s="139">
        <v>14</v>
      </c>
      <c r="D22" s="139"/>
      <c r="E22" s="139"/>
      <c r="F22" s="139"/>
      <c r="G22" s="248">
        <v>5</v>
      </c>
      <c r="H22" s="246" t="s">
        <v>167</v>
      </c>
      <c r="I22" s="245"/>
      <c r="J22" s="285"/>
      <c r="K22" s="247"/>
      <c r="P22" s="322" t="s">
        <v>135</v>
      </c>
      <c r="Q22" s="373">
        <f>SUMIF($A$1:$A$160,P22,$G$1:$G$160)</f>
        <v>33</v>
      </c>
    </row>
    <row r="23" spans="1:17" ht="18" customHeight="1" thickBot="1" x14ac:dyDescent="0.25">
      <c r="A23" s="138" t="s">
        <v>38</v>
      </c>
      <c r="B23" s="139">
        <v>4</v>
      </c>
      <c r="C23" s="139">
        <v>4</v>
      </c>
      <c r="D23" s="139"/>
      <c r="E23" s="139">
        <v>4</v>
      </c>
      <c r="F23" s="139"/>
      <c r="G23" s="248">
        <v>2</v>
      </c>
      <c r="H23" s="246"/>
      <c r="I23" s="245"/>
      <c r="J23" s="285"/>
      <c r="K23" s="247"/>
      <c r="P23" s="371" t="s">
        <v>151</v>
      </c>
      <c r="Q23" s="374">
        <f>SUM(Q19:Q22)</f>
        <v>664</v>
      </c>
    </row>
    <row r="24" spans="1:17" ht="18" customHeight="1" thickBot="1" x14ac:dyDescent="0.25">
      <c r="A24" s="138" t="s">
        <v>39</v>
      </c>
      <c r="B24" s="139">
        <v>1</v>
      </c>
      <c r="C24" s="139">
        <v>1</v>
      </c>
      <c r="D24" s="139"/>
      <c r="E24" s="139"/>
      <c r="F24" s="139"/>
      <c r="G24" s="248">
        <v>3</v>
      </c>
      <c r="H24" s="246"/>
      <c r="I24" s="245"/>
      <c r="J24" s="285"/>
      <c r="K24" s="247"/>
    </row>
    <row r="25" spans="1:17" ht="18" customHeight="1" x14ac:dyDescent="0.2">
      <c r="A25" s="138" t="s">
        <v>29</v>
      </c>
      <c r="B25" s="139"/>
      <c r="C25" s="139"/>
      <c r="D25" s="139"/>
      <c r="E25" s="139"/>
      <c r="F25" s="139">
        <v>4</v>
      </c>
      <c r="G25" s="248">
        <v>3</v>
      </c>
      <c r="H25" s="246"/>
      <c r="I25" s="245"/>
      <c r="J25" s="285"/>
      <c r="K25" s="247"/>
      <c r="P25" s="370" t="s">
        <v>152</v>
      </c>
      <c r="Q25" s="372" t="s">
        <v>132</v>
      </c>
    </row>
    <row r="26" spans="1:17" ht="18" customHeight="1" x14ac:dyDescent="0.2">
      <c r="A26" s="138" t="s">
        <v>60</v>
      </c>
      <c r="B26" s="139">
        <v>2</v>
      </c>
      <c r="C26" s="139">
        <v>2</v>
      </c>
      <c r="D26" s="139"/>
      <c r="E26" s="139">
        <v>8</v>
      </c>
      <c r="F26" s="139"/>
      <c r="G26" s="248">
        <v>1</v>
      </c>
      <c r="H26" s="246"/>
      <c r="I26" s="245"/>
      <c r="J26" s="285"/>
      <c r="K26" s="247"/>
      <c r="P26" s="322" t="s">
        <v>120</v>
      </c>
      <c r="Q26" s="373">
        <f>SUMIF($A$1:$A$160,P26,$G$1:$G$160)</f>
        <v>48</v>
      </c>
    </row>
    <row r="27" spans="1:17" ht="18" customHeight="1" x14ac:dyDescent="0.2">
      <c r="A27" s="140" t="s">
        <v>37</v>
      </c>
      <c r="B27" s="141">
        <v>4</v>
      </c>
      <c r="C27" s="141">
        <v>3</v>
      </c>
      <c r="D27" s="141"/>
      <c r="E27" s="141">
        <v>4</v>
      </c>
      <c r="F27" s="141"/>
      <c r="G27" s="249">
        <v>1</v>
      </c>
      <c r="H27" s="263"/>
      <c r="I27" s="264"/>
      <c r="J27" s="286"/>
      <c r="K27" s="265"/>
      <c r="P27" s="322" t="s">
        <v>119</v>
      </c>
      <c r="Q27" s="373">
        <f>SUMIF($A$1:$A$160,P27,$G$1:$G$160)</f>
        <v>16</v>
      </c>
    </row>
    <row r="28" spans="1:17" ht="18" customHeight="1" x14ac:dyDescent="0.2">
      <c r="A28" s="271" t="str">
        <f>"SUMA "&amp;A20</f>
        <v>SUMA PLAZA i Welcome Centre i Arena</v>
      </c>
      <c r="B28" s="272"/>
      <c r="C28" s="272"/>
      <c r="D28" s="272"/>
      <c r="E28" s="272"/>
      <c r="F28" s="272"/>
      <c r="G28" s="273">
        <f>SUM(G21:G27)</f>
        <v>16</v>
      </c>
      <c r="H28" s="274"/>
      <c r="I28" s="275">
        <f>SUM(I21:I27)</f>
        <v>0</v>
      </c>
      <c r="J28" s="288">
        <f>SUM(J21:J27)</f>
        <v>0</v>
      </c>
      <c r="K28" s="276"/>
      <c r="P28" s="322" t="s">
        <v>102</v>
      </c>
      <c r="Q28" s="373">
        <f>SUMIF($A$1:$A$160,P28,$G$1:$G$160)</f>
        <v>30</v>
      </c>
    </row>
    <row r="29" spans="1:17" ht="18" customHeight="1" x14ac:dyDescent="0.2">
      <c r="A29" s="253" t="s">
        <v>34</v>
      </c>
      <c r="B29" s="254"/>
      <c r="C29" s="254"/>
      <c r="D29" s="254"/>
      <c r="E29" s="254"/>
      <c r="F29" s="254"/>
      <c r="G29" s="254"/>
      <c r="H29" s="255"/>
      <c r="I29" s="254"/>
      <c r="J29" s="256"/>
      <c r="K29" s="257"/>
      <c r="P29" s="322" t="s">
        <v>103</v>
      </c>
      <c r="Q29" s="373">
        <f>SUMIF($A$1:$A$160,P29,$G$1:$G$160)</f>
        <v>20</v>
      </c>
    </row>
    <row r="30" spans="1:17" ht="18" customHeight="1" x14ac:dyDescent="0.2">
      <c r="A30" s="138" t="s">
        <v>40</v>
      </c>
      <c r="B30" s="139">
        <v>14</v>
      </c>
      <c r="C30" s="139">
        <v>14</v>
      </c>
      <c r="D30" s="139"/>
      <c r="E30" s="139"/>
      <c r="F30" s="139"/>
      <c r="G30" s="248">
        <v>1</v>
      </c>
      <c r="H30" s="246"/>
      <c r="I30" s="245"/>
      <c r="J30" s="285"/>
      <c r="K30" s="247"/>
      <c r="P30" s="322" t="s">
        <v>115</v>
      </c>
      <c r="Q30" s="373">
        <f>SUMIF($A$1:$A$160,P30,$G$1:$G$160)</f>
        <v>20</v>
      </c>
    </row>
    <row r="31" spans="1:17" ht="18" customHeight="1" x14ac:dyDescent="0.2">
      <c r="A31" s="138" t="s">
        <v>39</v>
      </c>
      <c r="B31" s="139">
        <v>1</v>
      </c>
      <c r="C31" s="139">
        <v>1</v>
      </c>
      <c r="D31" s="139"/>
      <c r="E31" s="139"/>
      <c r="F31" s="139"/>
      <c r="G31" s="248">
        <v>1</v>
      </c>
      <c r="H31" s="246"/>
      <c r="I31" s="245"/>
      <c r="J31" s="285"/>
      <c r="K31" s="247"/>
      <c r="P31" s="322" t="s">
        <v>104</v>
      </c>
      <c r="Q31" s="373">
        <f>SUMIF($A$1:$A$160,P31,$G$1:$G$160)</f>
        <v>50</v>
      </c>
    </row>
    <row r="32" spans="1:17" ht="18" customHeight="1" thickBot="1" x14ac:dyDescent="0.25">
      <c r="A32" s="138" t="s">
        <v>61</v>
      </c>
      <c r="B32" s="139">
        <v>1</v>
      </c>
      <c r="C32" s="139">
        <v>2</v>
      </c>
      <c r="D32" s="139">
        <v>1</v>
      </c>
      <c r="E32" s="139">
        <v>1</v>
      </c>
      <c r="F32" s="139"/>
      <c r="G32" s="248">
        <v>1</v>
      </c>
      <c r="H32" s="246"/>
      <c r="I32" s="245"/>
      <c r="J32" s="285"/>
      <c r="K32" s="247"/>
      <c r="P32" s="371" t="s">
        <v>153</v>
      </c>
      <c r="Q32" s="374">
        <f>SUM(Q26:Q31)</f>
        <v>184</v>
      </c>
    </row>
    <row r="33" spans="1:11" ht="18" customHeight="1" x14ac:dyDescent="0.2">
      <c r="A33" s="138" t="s">
        <v>29</v>
      </c>
      <c r="B33" s="139"/>
      <c r="C33" s="139"/>
      <c r="D33" s="139"/>
      <c r="E33" s="139"/>
      <c r="F33" s="139">
        <v>4</v>
      </c>
      <c r="G33" s="248">
        <v>2</v>
      </c>
      <c r="H33" s="246"/>
      <c r="I33" s="245"/>
      <c r="J33" s="285"/>
      <c r="K33" s="247"/>
    </row>
    <row r="34" spans="1:11" ht="18" customHeight="1" x14ac:dyDescent="0.2">
      <c r="A34" s="140" t="s">
        <v>38</v>
      </c>
      <c r="B34" s="141">
        <v>4</v>
      </c>
      <c r="C34" s="141">
        <v>4</v>
      </c>
      <c r="D34" s="141"/>
      <c r="E34" s="141">
        <v>4</v>
      </c>
      <c r="F34" s="141"/>
      <c r="G34" s="249">
        <v>1</v>
      </c>
      <c r="H34" s="263"/>
      <c r="I34" s="264"/>
      <c r="J34" s="286"/>
      <c r="K34" s="265"/>
    </row>
    <row r="35" spans="1:11" ht="18" customHeight="1" x14ac:dyDescent="0.2">
      <c r="A35" s="271" t="str">
        <f>"SUMA "&amp;A29</f>
        <v>SUMA HQ i Clinic</v>
      </c>
      <c r="B35" s="272"/>
      <c r="C35" s="272"/>
      <c r="D35" s="272"/>
      <c r="E35" s="272"/>
      <c r="F35" s="272"/>
      <c r="G35" s="273">
        <f>SUM(G30:G34)</f>
        <v>6</v>
      </c>
      <c r="H35" s="274"/>
      <c r="I35" s="275">
        <f>SUM(I30:I34)</f>
        <v>0</v>
      </c>
      <c r="J35" s="288">
        <f>SUM(J30:J34)</f>
        <v>0</v>
      </c>
      <c r="K35" s="276"/>
    </row>
    <row r="36" spans="1:11" ht="18" customHeight="1" x14ac:dyDescent="0.2">
      <c r="A36" s="253" t="s">
        <v>35</v>
      </c>
      <c r="B36" s="254"/>
      <c r="C36" s="254"/>
      <c r="D36" s="254"/>
      <c r="E36" s="254"/>
      <c r="F36" s="254"/>
      <c r="G36" s="254"/>
      <c r="H36" s="255"/>
      <c r="I36" s="254"/>
      <c r="J36" s="256"/>
      <c r="K36" s="257"/>
    </row>
    <row r="37" spans="1:11" ht="18" customHeight="1" x14ac:dyDescent="0.2">
      <c r="A37" s="138" t="s">
        <v>38</v>
      </c>
      <c r="B37" s="139">
        <v>4</v>
      </c>
      <c r="C37" s="139">
        <v>4</v>
      </c>
      <c r="D37" s="139"/>
      <c r="E37" s="139">
        <v>4</v>
      </c>
      <c r="F37" s="139"/>
      <c r="G37" s="248">
        <v>1</v>
      </c>
      <c r="H37" s="246"/>
      <c r="I37" s="245"/>
      <c r="J37" s="285"/>
      <c r="K37" s="247"/>
    </row>
    <row r="38" spans="1:11" ht="18" customHeight="1" x14ac:dyDescent="0.2">
      <c r="A38" s="140" t="s">
        <v>29</v>
      </c>
      <c r="B38" s="141"/>
      <c r="C38" s="141"/>
      <c r="D38" s="141"/>
      <c r="E38" s="141"/>
      <c r="F38" s="141">
        <v>4</v>
      </c>
      <c r="G38" s="249">
        <v>1</v>
      </c>
      <c r="H38" s="263"/>
      <c r="I38" s="264"/>
      <c r="J38" s="286"/>
      <c r="K38" s="265"/>
    </row>
    <row r="39" spans="1:11" ht="18" customHeight="1" x14ac:dyDescent="0.2">
      <c r="A39" s="271" t="str">
        <f>"SUMA "&amp;A36</f>
        <v>SUMA 100-lecia ZHP service</v>
      </c>
      <c r="B39" s="272"/>
      <c r="C39" s="272"/>
      <c r="D39" s="272"/>
      <c r="E39" s="272"/>
      <c r="F39" s="272"/>
      <c r="G39" s="273">
        <f>SUM(G37:G38)</f>
        <v>2</v>
      </c>
      <c r="H39" s="274"/>
      <c r="I39" s="275">
        <f>SUM(I37:I38)</f>
        <v>0</v>
      </c>
      <c r="J39" s="288">
        <f>SUM(J37:J38)</f>
        <v>0</v>
      </c>
      <c r="K39" s="276"/>
    </row>
    <row r="40" spans="1:11" ht="18" customHeight="1" x14ac:dyDescent="0.2">
      <c r="A40" s="253" t="s">
        <v>62</v>
      </c>
      <c r="B40" s="254"/>
      <c r="C40" s="254"/>
      <c r="D40" s="254"/>
      <c r="E40" s="254"/>
      <c r="F40" s="254"/>
      <c r="G40" s="254"/>
      <c r="H40" s="255"/>
      <c r="I40" s="254"/>
      <c r="J40" s="256"/>
      <c r="K40" s="257"/>
    </row>
    <row r="41" spans="1:11" ht="43" customHeight="1" x14ac:dyDescent="0.2">
      <c r="A41" s="138" t="s">
        <v>40</v>
      </c>
      <c r="B41" s="139">
        <v>14</v>
      </c>
      <c r="C41" s="139">
        <v>14</v>
      </c>
      <c r="D41" s="139"/>
      <c r="E41" s="139"/>
      <c r="F41" s="139"/>
      <c r="G41" s="248">
        <f>Arkusz2!U41</f>
        <v>22</v>
      </c>
      <c r="H41" s="246" t="s">
        <v>168</v>
      </c>
      <c r="I41" s="245"/>
      <c r="J41" s="285"/>
      <c r="K41" s="247"/>
    </row>
    <row r="42" spans="1:11" ht="18" customHeight="1" x14ac:dyDescent="0.2">
      <c r="A42" s="138" t="s">
        <v>41</v>
      </c>
      <c r="B42" s="139"/>
      <c r="C42" s="139">
        <v>14</v>
      </c>
      <c r="D42" s="139">
        <v>14</v>
      </c>
      <c r="E42" s="139"/>
      <c r="F42" s="139"/>
      <c r="G42" s="248">
        <f>Arkusz2!U43</f>
        <v>19</v>
      </c>
      <c r="H42" s="246"/>
      <c r="I42" s="245"/>
      <c r="J42" s="285"/>
      <c r="K42" s="247"/>
    </row>
    <row r="43" spans="1:11" ht="18" customHeight="1" x14ac:dyDescent="0.2">
      <c r="A43" s="138" t="s">
        <v>46</v>
      </c>
      <c r="B43" s="139"/>
      <c r="C43" s="139">
        <v>38</v>
      </c>
      <c r="D43" s="139"/>
      <c r="E43" s="139"/>
      <c r="F43" s="139"/>
      <c r="G43" s="248">
        <v>6</v>
      </c>
      <c r="H43" s="246"/>
      <c r="I43" s="245"/>
      <c r="J43" s="285"/>
      <c r="K43" s="247"/>
    </row>
    <row r="44" spans="1:11" ht="18" customHeight="1" x14ac:dyDescent="0.2">
      <c r="A44" s="138" t="s">
        <v>47</v>
      </c>
      <c r="B44" s="139"/>
      <c r="C44" s="139">
        <v>2</v>
      </c>
      <c r="D44" s="139"/>
      <c r="E44" s="139">
        <v>13</v>
      </c>
      <c r="F44" s="139"/>
      <c r="G44" s="248">
        <f>Arkusz2!U45</f>
        <v>6</v>
      </c>
      <c r="H44" s="246"/>
      <c r="I44" s="245"/>
      <c r="J44" s="285"/>
      <c r="K44" s="247"/>
    </row>
    <row r="45" spans="1:11" ht="18" customHeight="1" x14ac:dyDescent="0.2">
      <c r="A45" s="138" t="s">
        <v>154</v>
      </c>
      <c r="B45" s="139">
        <v>1</v>
      </c>
      <c r="C45" s="139">
        <v>1</v>
      </c>
      <c r="D45" s="139">
        <v>1</v>
      </c>
      <c r="E45" s="139"/>
      <c r="F45" s="139"/>
      <c r="G45" s="248">
        <v>5</v>
      </c>
      <c r="H45" s="246"/>
      <c r="I45" s="245"/>
      <c r="J45" s="285"/>
      <c r="K45" s="247"/>
    </row>
    <row r="46" spans="1:11" ht="18" customHeight="1" x14ac:dyDescent="0.2">
      <c r="A46" s="138" t="s">
        <v>38</v>
      </c>
      <c r="B46" s="139">
        <v>4</v>
      </c>
      <c r="C46" s="139">
        <v>4</v>
      </c>
      <c r="D46" s="139"/>
      <c r="E46" s="139">
        <v>4</v>
      </c>
      <c r="F46" s="139"/>
      <c r="G46" s="248">
        <v>1</v>
      </c>
      <c r="H46" s="246"/>
      <c r="I46" s="245"/>
      <c r="J46" s="285"/>
      <c r="K46" s="247"/>
    </row>
    <row r="47" spans="1:11" ht="18" customHeight="1" x14ac:dyDescent="0.2">
      <c r="A47" s="140" t="s">
        <v>29</v>
      </c>
      <c r="B47" s="141"/>
      <c r="C47" s="141"/>
      <c r="D47" s="141"/>
      <c r="E47" s="141"/>
      <c r="F47" s="141">
        <v>4</v>
      </c>
      <c r="G47" s="249">
        <v>10</v>
      </c>
      <c r="H47" s="263"/>
      <c r="I47" s="264"/>
      <c r="J47" s="286"/>
      <c r="K47" s="265"/>
    </row>
    <row r="48" spans="1:11" ht="18" customHeight="1" thickBot="1" x14ac:dyDescent="0.25">
      <c r="A48" s="277" t="str">
        <f>"SUMA "&amp;A40</f>
        <v>SUMA IST</v>
      </c>
      <c r="B48" s="278"/>
      <c r="C48" s="278"/>
      <c r="D48" s="278"/>
      <c r="E48" s="278"/>
      <c r="F48" s="278"/>
      <c r="G48" s="279">
        <f>SUM(G41:G47)</f>
        <v>69</v>
      </c>
      <c r="H48" s="280"/>
      <c r="I48" s="281">
        <f>SUM(I41:I47)</f>
        <v>0</v>
      </c>
      <c r="J48" s="287">
        <f>SUM(J41:J47)</f>
        <v>0</v>
      </c>
      <c r="K48" s="282"/>
    </row>
    <row r="49" spans="1:11" ht="20" customHeight="1" thickBot="1" x14ac:dyDescent="0.25">
      <c r="A49" s="266" t="s">
        <v>90</v>
      </c>
      <c r="B49" s="267"/>
      <c r="C49" s="267"/>
      <c r="D49" s="267"/>
      <c r="E49" s="267"/>
      <c r="F49" s="267"/>
      <c r="G49" s="268">
        <f>G14+G19+G28+G35+G39+G48</f>
        <v>380</v>
      </c>
      <c r="H49" s="267"/>
      <c r="I49" s="283">
        <f>I14+I19+I28+I35+I39+I48</f>
        <v>0</v>
      </c>
      <c r="J49" s="284">
        <f>J14+J19+J28+J35+J39+J48</f>
        <v>0</v>
      </c>
      <c r="K49" s="270"/>
    </row>
    <row r="50" spans="1:11" ht="18" customHeight="1" x14ac:dyDescent="0.2"/>
    <row r="51" spans="1:11" ht="18" customHeight="1" thickBot="1" x14ac:dyDescent="0.25"/>
    <row r="52" spans="1:11" ht="20" customHeight="1" x14ac:dyDescent="0.25">
      <c r="A52" s="299" t="s">
        <v>138</v>
      </c>
      <c r="B52" s="300"/>
      <c r="C52" s="300"/>
      <c r="D52" s="300"/>
      <c r="E52" s="300"/>
      <c r="F52" s="300"/>
      <c r="G52" s="300"/>
      <c r="H52" s="300"/>
      <c r="I52" s="300"/>
      <c r="J52" s="300"/>
      <c r="K52" s="301"/>
    </row>
    <row r="53" spans="1:11" ht="35" thickBot="1" x14ac:dyDescent="0.25">
      <c r="A53" s="258" t="s">
        <v>44</v>
      </c>
      <c r="B53" s="259" t="s">
        <v>22</v>
      </c>
      <c r="C53" s="259" t="s">
        <v>25</v>
      </c>
      <c r="D53" s="259" t="s">
        <v>23</v>
      </c>
      <c r="E53" s="259" t="s">
        <v>19</v>
      </c>
      <c r="F53" s="259" t="s">
        <v>45</v>
      </c>
      <c r="G53" s="260" t="s">
        <v>28</v>
      </c>
      <c r="H53" s="259" t="s">
        <v>136</v>
      </c>
      <c r="I53" s="259" t="s">
        <v>147</v>
      </c>
      <c r="J53" s="261" t="s">
        <v>137</v>
      </c>
      <c r="K53" s="262" t="s">
        <v>113</v>
      </c>
    </row>
    <row r="54" spans="1:11" ht="18" customHeight="1" x14ac:dyDescent="0.2">
      <c r="A54" s="302" t="str">
        <f>Arkusz2!O40</f>
        <v>IST</v>
      </c>
      <c r="B54" s="303"/>
      <c r="C54" s="303"/>
      <c r="D54" s="303"/>
      <c r="E54" s="303"/>
      <c r="F54" s="303"/>
      <c r="G54" s="303"/>
      <c r="H54" s="303"/>
      <c r="I54" s="303"/>
      <c r="J54" s="303"/>
      <c r="K54" s="304"/>
    </row>
    <row r="55" spans="1:11" ht="18" customHeight="1" thickBot="1" x14ac:dyDescent="0.25">
      <c r="A55" s="297" t="str">
        <f>Arkusz2!O42</f>
        <v>WC 14-kabinowy</v>
      </c>
      <c r="B55" s="292">
        <f>Arkusz2!P42</f>
        <v>14</v>
      </c>
      <c r="C55" s="292">
        <f>Arkusz2!Q42</f>
        <v>14</v>
      </c>
      <c r="D55" s="292"/>
      <c r="E55" s="292"/>
      <c r="F55" s="292"/>
      <c r="G55" s="293">
        <f>Arkusz2!U42</f>
        <v>4</v>
      </c>
      <c r="H55" s="294"/>
      <c r="I55" s="295"/>
      <c r="J55" s="305"/>
      <c r="K55" s="298"/>
    </row>
    <row r="56" spans="1:11" ht="18" customHeight="1" x14ac:dyDescent="0.2"/>
    <row r="57" spans="1:11" ht="18" customHeight="1" thickBot="1" x14ac:dyDescent="0.25"/>
    <row r="58" spans="1:11" ht="20" customHeight="1" x14ac:dyDescent="0.25">
      <c r="A58" s="299" t="s">
        <v>142</v>
      </c>
      <c r="B58" s="300"/>
      <c r="C58" s="300"/>
      <c r="D58" s="300"/>
      <c r="E58" s="300"/>
      <c r="F58" s="300"/>
      <c r="G58" s="300"/>
      <c r="H58" s="300"/>
      <c r="I58" s="300"/>
      <c r="J58" s="300"/>
      <c r="K58" s="301"/>
    </row>
    <row r="59" spans="1:11" ht="35" thickBot="1" x14ac:dyDescent="0.25">
      <c r="A59" s="356" t="s">
        <v>44</v>
      </c>
      <c r="B59" s="259"/>
      <c r="C59" s="259"/>
      <c r="D59" s="259"/>
      <c r="E59" s="259"/>
      <c r="F59" s="259"/>
      <c r="G59" s="260" t="s">
        <v>28</v>
      </c>
      <c r="H59" s="259" t="s">
        <v>136</v>
      </c>
      <c r="I59" s="259" t="s">
        <v>147</v>
      </c>
      <c r="J59" s="261" t="s">
        <v>137</v>
      </c>
      <c r="K59" s="262" t="s">
        <v>113</v>
      </c>
    </row>
    <row r="60" spans="1:11" ht="18" customHeight="1" x14ac:dyDescent="0.2">
      <c r="A60" s="302" t="str">
        <f>Arkusz2!O63</f>
        <v>Bus Terminal 1</v>
      </c>
      <c r="B60" s="328"/>
      <c r="C60" s="328"/>
      <c r="D60" s="328"/>
      <c r="E60" s="328"/>
      <c r="F60" s="328"/>
      <c r="G60" s="328"/>
      <c r="H60" s="329"/>
      <c r="I60" s="328"/>
      <c r="J60" s="330"/>
      <c r="K60" s="331"/>
    </row>
    <row r="61" spans="1:11" ht="18" customHeight="1" x14ac:dyDescent="0.2">
      <c r="A61" s="322" t="s">
        <v>140</v>
      </c>
      <c r="B61" s="309"/>
      <c r="C61" s="309"/>
      <c r="D61" s="309"/>
      <c r="E61" s="309"/>
      <c r="F61" s="309"/>
      <c r="G61" s="310">
        <f>Arkusz2!P63</f>
        <v>22</v>
      </c>
      <c r="H61" s="311"/>
      <c r="I61" s="312"/>
      <c r="J61" s="375"/>
      <c r="K61" s="325"/>
    </row>
    <row r="62" spans="1:11" ht="18" customHeight="1" x14ac:dyDescent="0.2">
      <c r="A62" s="322" t="s">
        <v>134</v>
      </c>
      <c r="B62" s="309"/>
      <c r="C62" s="309"/>
      <c r="D62" s="309"/>
      <c r="E62" s="309"/>
      <c r="F62" s="309"/>
      <c r="G62" s="310">
        <f>Arkusz2!R63</f>
        <v>1</v>
      </c>
      <c r="H62" s="311"/>
      <c r="I62" s="312"/>
      <c r="J62" s="375"/>
      <c r="K62" s="325"/>
    </row>
    <row r="63" spans="1:11" ht="18" customHeight="1" x14ac:dyDescent="0.2">
      <c r="A63" s="322" t="s">
        <v>133</v>
      </c>
      <c r="B63" s="309"/>
      <c r="C63" s="309"/>
      <c r="D63" s="309"/>
      <c r="E63" s="309"/>
      <c r="F63" s="309"/>
      <c r="G63" s="310" t="str">
        <f>Arkusz2!Q63</f>
        <v>-</v>
      </c>
      <c r="H63" s="311"/>
      <c r="I63" s="312"/>
      <c r="J63" s="375"/>
      <c r="K63" s="325"/>
    </row>
    <row r="64" spans="1:11" ht="18" customHeight="1" x14ac:dyDescent="0.2">
      <c r="A64" s="322" t="s">
        <v>135</v>
      </c>
      <c r="B64" s="309"/>
      <c r="C64" s="309"/>
      <c r="D64" s="309"/>
      <c r="E64" s="309"/>
      <c r="F64" s="309"/>
      <c r="G64" s="310">
        <f>Arkusz2!S63</f>
        <v>1</v>
      </c>
      <c r="H64" s="311"/>
      <c r="I64" s="312"/>
      <c r="J64" s="375"/>
      <c r="K64" s="325"/>
    </row>
    <row r="65" spans="1:11" ht="18" customHeight="1" x14ac:dyDescent="0.2">
      <c r="A65" s="323" t="str">
        <f>"SUMA "&amp;A60</f>
        <v>SUMA Bus Terminal 1</v>
      </c>
      <c r="B65" s="313"/>
      <c r="C65" s="313"/>
      <c r="D65" s="313"/>
      <c r="E65" s="313"/>
      <c r="F65" s="313"/>
      <c r="G65" s="310">
        <f>SUM(G61:G64)</f>
        <v>24</v>
      </c>
      <c r="H65" s="314"/>
      <c r="I65" s="315">
        <f>SUM(I61:I64)</f>
        <v>0</v>
      </c>
      <c r="J65" s="316">
        <f>SUM(J61:J64)</f>
        <v>0</v>
      </c>
      <c r="K65" s="326"/>
    </row>
    <row r="66" spans="1:11" ht="18" customHeight="1" x14ac:dyDescent="0.2">
      <c r="A66" s="296" t="str">
        <f>Arkusz2!O64</f>
        <v>Bus Terminal 2</v>
      </c>
      <c r="B66" s="306"/>
      <c r="C66" s="306"/>
      <c r="D66" s="306"/>
      <c r="E66" s="306"/>
      <c r="F66" s="306"/>
      <c r="G66" s="306"/>
      <c r="H66" s="307"/>
      <c r="I66" s="306"/>
      <c r="J66" s="308"/>
      <c r="K66" s="324"/>
    </row>
    <row r="67" spans="1:11" ht="18" customHeight="1" x14ac:dyDescent="0.2">
      <c r="A67" s="322" t="s">
        <v>140</v>
      </c>
      <c r="B67" s="309"/>
      <c r="C67" s="309"/>
      <c r="D67" s="309"/>
      <c r="E67" s="309"/>
      <c r="F67" s="309"/>
      <c r="G67" s="310">
        <f>Arkusz2!P64</f>
        <v>22</v>
      </c>
      <c r="H67" s="311"/>
      <c r="I67" s="312"/>
      <c r="J67" s="375"/>
      <c r="K67" s="325"/>
    </row>
    <row r="68" spans="1:11" ht="18" customHeight="1" x14ac:dyDescent="0.2">
      <c r="A68" s="322" t="s">
        <v>134</v>
      </c>
      <c r="B68" s="309"/>
      <c r="C68" s="309"/>
      <c r="D68" s="309"/>
      <c r="E68" s="309"/>
      <c r="F68" s="309"/>
      <c r="G68" s="310">
        <f>Arkusz2!R64</f>
        <v>1</v>
      </c>
      <c r="H68" s="311"/>
      <c r="I68" s="312"/>
      <c r="J68" s="375"/>
      <c r="K68" s="325"/>
    </row>
    <row r="69" spans="1:11" ht="18" customHeight="1" x14ac:dyDescent="0.2">
      <c r="A69" s="322" t="s">
        <v>133</v>
      </c>
      <c r="B69" s="309"/>
      <c r="C69" s="309"/>
      <c r="D69" s="309"/>
      <c r="E69" s="309"/>
      <c r="F69" s="309"/>
      <c r="G69" s="310" t="str">
        <f>Arkusz2!Q64</f>
        <v>-</v>
      </c>
      <c r="H69" s="311"/>
      <c r="I69" s="312"/>
      <c r="J69" s="375"/>
      <c r="K69" s="325"/>
    </row>
    <row r="70" spans="1:11" ht="18" customHeight="1" x14ac:dyDescent="0.2">
      <c r="A70" s="322" t="s">
        <v>135</v>
      </c>
      <c r="B70" s="309"/>
      <c r="C70" s="309"/>
      <c r="D70" s="309"/>
      <c r="E70" s="309"/>
      <c r="F70" s="309"/>
      <c r="G70" s="310">
        <f>Arkusz2!S64</f>
        <v>1</v>
      </c>
      <c r="H70" s="311"/>
      <c r="I70" s="312"/>
      <c r="J70" s="375"/>
      <c r="K70" s="325"/>
    </row>
    <row r="71" spans="1:11" ht="18" customHeight="1" x14ac:dyDescent="0.2">
      <c r="A71" s="323" t="str">
        <f>"SUMA "&amp;A66</f>
        <v>SUMA Bus Terminal 2</v>
      </c>
      <c r="B71" s="313"/>
      <c r="C71" s="313"/>
      <c r="D71" s="313"/>
      <c r="E71" s="313"/>
      <c r="F71" s="313"/>
      <c r="G71" s="310">
        <f>SUM(G67:G70)</f>
        <v>24</v>
      </c>
      <c r="H71" s="314"/>
      <c r="I71" s="315">
        <f>SUM(I67:I70)</f>
        <v>0</v>
      </c>
      <c r="J71" s="316">
        <f>SUM(J67:J70)</f>
        <v>0</v>
      </c>
      <c r="K71" s="326"/>
    </row>
    <row r="72" spans="1:11" ht="18" customHeight="1" x14ac:dyDescent="0.2">
      <c r="A72" s="296" t="str">
        <f>Arkusz2!O66</f>
        <v>Farm East</v>
      </c>
      <c r="B72" s="306"/>
      <c r="C72" s="306"/>
      <c r="D72" s="306"/>
      <c r="E72" s="306"/>
      <c r="F72" s="306"/>
      <c r="G72" s="306"/>
      <c r="H72" s="307"/>
      <c r="I72" s="306"/>
      <c r="J72" s="308"/>
      <c r="K72" s="324"/>
    </row>
    <row r="73" spans="1:11" ht="18" customHeight="1" x14ac:dyDescent="0.2">
      <c r="A73" s="322" t="s">
        <v>140</v>
      </c>
      <c r="B73" s="309"/>
      <c r="C73" s="309"/>
      <c r="D73" s="309"/>
      <c r="E73" s="309"/>
      <c r="F73" s="309"/>
      <c r="G73" s="310">
        <f>Arkusz2!P66</f>
        <v>8</v>
      </c>
      <c r="H73" s="311"/>
      <c r="I73" s="312"/>
      <c r="J73" s="375"/>
      <c r="K73" s="325"/>
    </row>
    <row r="74" spans="1:11" ht="18" customHeight="1" x14ac:dyDescent="0.2">
      <c r="A74" s="322" t="s">
        <v>134</v>
      </c>
      <c r="B74" s="309"/>
      <c r="C74" s="309"/>
      <c r="D74" s="309"/>
      <c r="E74" s="309"/>
      <c r="F74" s="309"/>
      <c r="G74" s="310" t="str">
        <f>Arkusz2!R66</f>
        <v>-</v>
      </c>
      <c r="H74" s="311"/>
      <c r="I74" s="312"/>
      <c r="J74" s="375"/>
      <c r="K74" s="325"/>
    </row>
    <row r="75" spans="1:11" ht="18" customHeight="1" x14ac:dyDescent="0.2">
      <c r="A75" s="322" t="s">
        <v>133</v>
      </c>
      <c r="B75" s="309"/>
      <c r="C75" s="309"/>
      <c r="D75" s="309"/>
      <c r="E75" s="309"/>
      <c r="F75" s="309"/>
      <c r="G75" s="310" t="str">
        <f>Arkusz2!Q66</f>
        <v>-</v>
      </c>
      <c r="H75" s="311"/>
      <c r="I75" s="312"/>
      <c r="J75" s="375"/>
      <c r="K75" s="325"/>
    </row>
    <row r="76" spans="1:11" ht="18" customHeight="1" x14ac:dyDescent="0.2">
      <c r="A76" s="322" t="s">
        <v>135</v>
      </c>
      <c r="B76" s="309"/>
      <c r="C76" s="309"/>
      <c r="D76" s="309"/>
      <c r="E76" s="309"/>
      <c r="F76" s="309"/>
      <c r="G76" s="310" t="str">
        <f>Arkusz2!S66</f>
        <v>-</v>
      </c>
      <c r="H76" s="311"/>
      <c r="I76" s="312"/>
      <c r="J76" s="375"/>
      <c r="K76" s="325"/>
    </row>
    <row r="77" spans="1:11" ht="18" customHeight="1" thickBot="1" x14ac:dyDescent="0.25">
      <c r="A77" s="332" t="str">
        <f>"SUMA "&amp;A72</f>
        <v>SUMA Farm East</v>
      </c>
      <c r="B77" s="333"/>
      <c r="C77" s="333"/>
      <c r="D77" s="333"/>
      <c r="E77" s="333"/>
      <c r="F77" s="333"/>
      <c r="G77" s="289">
        <f>SUM(G73:G76)</f>
        <v>8</v>
      </c>
      <c r="H77" s="334"/>
      <c r="I77" s="335">
        <f>SUM(I73:I76)</f>
        <v>0</v>
      </c>
      <c r="J77" s="336">
        <f>SUM(J73:J76)</f>
        <v>0</v>
      </c>
      <c r="K77" s="337"/>
    </row>
    <row r="78" spans="1:11" ht="20" customHeight="1" thickBot="1" x14ac:dyDescent="0.25">
      <c r="A78" s="338" t="s">
        <v>141</v>
      </c>
      <c r="B78" s="339"/>
      <c r="C78" s="339"/>
      <c r="D78" s="339"/>
      <c r="E78" s="339"/>
      <c r="F78" s="339"/>
      <c r="G78" s="268">
        <f>G65+G71+G77</f>
        <v>56</v>
      </c>
      <c r="H78" s="340"/>
      <c r="I78" s="341">
        <f>I65+I71+I77</f>
        <v>0</v>
      </c>
      <c r="J78" s="269">
        <f>J65+J71+J77</f>
        <v>0</v>
      </c>
      <c r="K78" s="342"/>
    </row>
    <row r="79" spans="1:11" ht="18" customHeight="1" x14ac:dyDescent="0.2"/>
    <row r="80" spans="1:11" ht="18" customHeight="1" thickBot="1" x14ac:dyDescent="0.25"/>
    <row r="81" spans="1:11" ht="20" customHeight="1" x14ac:dyDescent="0.25">
      <c r="A81" s="299" t="s">
        <v>143</v>
      </c>
      <c r="B81" s="300"/>
      <c r="C81" s="300"/>
      <c r="D81" s="300"/>
      <c r="E81" s="300"/>
      <c r="F81" s="300"/>
      <c r="G81" s="300"/>
      <c r="H81" s="300"/>
      <c r="I81" s="300"/>
      <c r="J81" s="300"/>
      <c r="K81" s="301"/>
    </row>
    <row r="82" spans="1:11" ht="35" thickBot="1" x14ac:dyDescent="0.25">
      <c r="A82" s="356" t="s">
        <v>44</v>
      </c>
      <c r="B82" s="259"/>
      <c r="C82" s="259"/>
      <c r="D82" s="259"/>
      <c r="E82" s="259"/>
      <c r="F82" s="259"/>
      <c r="G82" s="260" t="s">
        <v>28</v>
      </c>
      <c r="H82" s="259" t="s">
        <v>136</v>
      </c>
      <c r="I82" s="259" t="s">
        <v>147</v>
      </c>
      <c r="J82" s="261" t="s">
        <v>137</v>
      </c>
      <c r="K82" s="262" t="s">
        <v>113</v>
      </c>
    </row>
    <row r="83" spans="1:11" ht="17" x14ac:dyDescent="0.2">
      <c r="A83" s="329" t="str">
        <f>Arkusz2!O65</f>
        <v>Arena</v>
      </c>
      <c r="B83" s="353"/>
      <c r="C83" s="353"/>
      <c r="D83" s="353"/>
      <c r="E83" s="353"/>
      <c r="F83" s="353"/>
      <c r="G83" s="345"/>
      <c r="H83" s="359"/>
      <c r="I83" s="345"/>
      <c r="J83" s="346"/>
      <c r="K83" s="360"/>
    </row>
    <row r="84" spans="1:11" ht="17" x14ac:dyDescent="0.2">
      <c r="A84" s="343" t="s">
        <v>140</v>
      </c>
      <c r="B84" s="350"/>
      <c r="C84" s="350"/>
      <c r="D84" s="350"/>
      <c r="E84" s="350"/>
      <c r="F84" s="350"/>
      <c r="G84" s="310">
        <f>Arkusz2!P65</f>
        <v>425</v>
      </c>
      <c r="H84" s="311"/>
      <c r="I84" s="312"/>
      <c r="J84" s="375"/>
      <c r="K84" s="325"/>
    </row>
    <row r="85" spans="1:11" ht="17" x14ac:dyDescent="0.2">
      <c r="A85" s="343" t="s">
        <v>134</v>
      </c>
      <c r="B85" s="350"/>
      <c r="C85" s="350"/>
      <c r="D85" s="350"/>
      <c r="E85" s="350"/>
      <c r="F85" s="350"/>
      <c r="G85" s="310">
        <f>Arkusz2!R65</f>
        <v>25</v>
      </c>
      <c r="H85" s="311"/>
      <c r="I85" s="312"/>
      <c r="J85" s="375"/>
      <c r="K85" s="325"/>
    </row>
    <row r="86" spans="1:11" ht="17" x14ac:dyDescent="0.2">
      <c r="A86" s="343" t="s">
        <v>133</v>
      </c>
      <c r="B86" s="350"/>
      <c r="C86" s="350"/>
      <c r="D86" s="350"/>
      <c r="E86" s="350"/>
      <c r="F86" s="350"/>
      <c r="G86" s="310">
        <f>Arkusz2!Q65</f>
        <v>25</v>
      </c>
      <c r="H86" s="311"/>
      <c r="I86" s="312"/>
      <c r="J86" s="375"/>
      <c r="K86" s="325"/>
    </row>
    <row r="87" spans="1:11" ht="18" thickBot="1" x14ac:dyDescent="0.25">
      <c r="A87" s="362" t="s">
        <v>135</v>
      </c>
      <c r="B87" s="361"/>
      <c r="C87" s="361"/>
      <c r="D87" s="361"/>
      <c r="E87" s="361"/>
      <c r="F87" s="361"/>
      <c r="G87" s="289">
        <f>Arkusz2!S65</f>
        <v>25</v>
      </c>
      <c r="H87" s="290"/>
      <c r="I87" s="291"/>
      <c r="J87" s="376"/>
      <c r="K87" s="344"/>
    </row>
    <row r="88" spans="1:11" ht="18" thickBot="1" x14ac:dyDescent="0.25">
      <c r="A88" s="355" t="str">
        <f>"SUMA "&amp;A83</f>
        <v>SUMA Arena</v>
      </c>
      <c r="B88" s="267"/>
      <c r="C88" s="267"/>
      <c r="D88" s="267"/>
      <c r="E88" s="267"/>
      <c r="F88" s="267"/>
      <c r="G88" s="268">
        <f>SUM(G84:G87)</f>
        <v>500</v>
      </c>
      <c r="H88" s="340"/>
      <c r="I88" s="341">
        <f>SUM(I84:I87)</f>
        <v>0</v>
      </c>
      <c r="J88" s="269">
        <f>SUM(J84:J87)</f>
        <v>0</v>
      </c>
      <c r="K88" s="342"/>
    </row>
    <row r="89" spans="1:11" ht="18" customHeight="1" x14ac:dyDescent="0.2"/>
    <row r="90" spans="1:11" ht="18" customHeight="1" thickBot="1" x14ac:dyDescent="0.25"/>
    <row r="91" spans="1:11" ht="20" customHeight="1" x14ac:dyDescent="0.25">
      <c r="A91" s="299" t="s">
        <v>145</v>
      </c>
      <c r="B91" s="300"/>
      <c r="C91" s="300"/>
      <c r="D91" s="300"/>
      <c r="E91" s="300"/>
      <c r="F91" s="300"/>
      <c r="G91" s="300"/>
      <c r="H91" s="300"/>
      <c r="I91" s="300"/>
      <c r="J91" s="300"/>
      <c r="K91" s="301"/>
    </row>
    <row r="92" spans="1:11" ht="35" thickBot="1" x14ac:dyDescent="0.25">
      <c r="A92" s="258" t="s">
        <v>44</v>
      </c>
      <c r="B92" s="259"/>
      <c r="C92" s="259"/>
      <c r="D92" s="259"/>
      <c r="E92" s="259"/>
      <c r="F92" s="259"/>
      <c r="G92" s="260" t="s">
        <v>28</v>
      </c>
      <c r="H92" s="259" t="s">
        <v>136</v>
      </c>
      <c r="I92" s="259" t="s">
        <v>147</v>
      </c>
      <c r="J92" s="261" t="s">
        <v>137</v>
      </c>
      <c r="K92" s="262" t="s">
        <v>113</v>
      </c>
    </row>
    <row r="93" spans="1:11" ht="17" x14ac:dyDescent="0.2">
      <c r="A93" s="363" t="str">
        <f>Arkusz2!O69</f>
        <v>Forest</v>
      </c>
      <c r="B93" s="353"/>
      <c r="C93" s="353"/>
      <c r="D93" s="353"/>
      <c r="E93" s="353"/>
      <c r="F93" s="353"/>
      <c r="G93" s="345"/>
      <c r="H93" s="359"/>
      <c r="I93" s="345"/>
      <c r="J93" s="346"/>
      <c r="K93" s="360"/>
    </row>
    <row r="94" spans="1:11" ht="17" x14ac:dyDescent="0.2">
      <c r="A94" s="364" t="s">
        <v>140</v>
      </c>
      <c r="B94" s="350"/>
      <c r="C94" s="350"/>
      <c r="D94" s="350"/>
      <c r="E94" s="350"/>
      <c r="F94" s="350"/>
      <c r="G94" s="310">
        <f>Arkusz2!P69</f>
        <v>22</v>
      </c>
      <c r="H94" s="311"/>
      <c r="I94" s="312"/>
      <c r="J94" s="375"/>
      <c r="K94" s="325"/>
    </row>
    <row r="95" spans="1:11" ht="17" x14ac:dyDescent="0.2">
      <c r="A95" s="364" t="s">
        <v>134</v>
      </c>
      <c r="B95" s="350"/>
      <c r="C95" s="350"/>
      <c r="D95" s="350"/>
      <c r="E95" s="350"/>
      <c r="F95" s="350"/>
      <c r="G95" s="310">
        <f>Arkusz2!R69</f>
        <v>1</v>
      </c>
      <c r="H95" s="311"/>
      <c r="I95" s="312"/>
      <c r="J95" s="375"/>
      <c r="K95" s="325"/>
    </row>
    <row r="96" spans="1:11" ht="17" x14ac:dyDescent="0.2">
      <c r="A96" s="364" t="s">
        <v>133</v>
      </c>
      <c r="B96" s="350"/>
      <c r="C96" s="350"/>
      <c r="D96" s="350"/>
      <c r="E96" s="350"/>
      <c r="F96" s="350"/>
      <c r="G96" s="310">
        <f>Arkusz2!Q69</f>
        <v>1</v>
      </c>
      <c r="H96" s="311"/>
      <c r="I96" s="312"/>
      <c r="J96" s="375"/>
      <c r="K96" s="325"/>
    </row>
    <row r="97" spans="1:11" ht="17" x14ac:dyDescent="0.2">
      <c r="A97" s="364" t="s">
        <v>135</v>
      </c>
      <c r="B97" s="350"/>
      <c r="C97" s="350"/>
      <c r="D97" s="350"/>
      <c r="E97" s="350"/>
      <c r="F97" s="350"/>
      <c r="G97" s="310">
        <f>Arkusz2!S69</f>
        <v>2</v>
      </c>
      <c r="H97" s="311"/>
      <c r="I97" s="312"/>
      <c r="J97" s="375"/>
      <c r="K97" s="325"/>
    </row>
    <row r="98" spans="1:11" ht="17" x14ac:dyDescent="0.2">
      <c r="A98" s="365" t="str">
        <f>"SUMA "&amp;A93</f>
        <v>SUMA Forest</v>
      </c>
      <c r="B98" s="351"/>
      <c r="C98" s="351"/>
      <c r="D98" s="351"/>
      <c r="E98" s="351"/>
      <c r="F98" s="351"/>
      <c r="G98" s="310">
        <f>SUM(G94:G97)</f>
        <v>26</v>
      </c>
      <c r="H98" s="314"/>
      <c r="I98" s="315">
        <f>SUM(I94:I97)</f>
        <v>0</v>
      </c>
      <c r="J98" s="316">
        <f>SUM(J94:J97)</f>
        <v>0</v>
      </c>
      <c r="K98" s="326"/>
    </row>
    <row r="99" spans="1:11" ht="17" x14ac:dyDescent="0.2">
      <c r="A99" s="366" t="str">
        <f>Arkusz2!O70</f>
        <v>Beach</v>
      </c>
      <c r="B99" s="349"/>
      <c r="C99" s="349"/>
      <c r="D99" s="349"/>
      <c r="E99" s="349"/>
      <c r="F99" s="349"/>
      <c r="G99" s="347"/>
      <c r="H99" s="357"/>
      <c r="I99" s="347"/>
      <c r="J99" s="348"/>
      <c r="K99" s="358"/>
    </row>
    <row r="100" spans="1:11" ht="17" x14ac:dyDescent="0.2">
      <c r="A100" s="364" t="s">
        <v>140</v>
      </c>
      <c r="B100" s="350"/>
      <c r="C100" s="350"/>
      <c r="D100" s="350"/>
      <c r="E100" s="350"/>
      <c r="F100" s="350"/>
      <c r="G100" s="310">
        <f>Arkusz2!P70</f>
        <v>22</v>
      </c>
      <c r="H100" s="311"/>
      <c r="I100" s="312"/>
      <c r="J100" s="375"/>
      <c r="K100" s="325"/>
    </row>
    <row r="101" spans="1:11" ht="17" x14ac:dyDescent="0.2">
      <c r="A101" s="364" t="s">
        <v>134</v>
      </c>
      <c r="B101" s="350"/>
      <c r="C101" s="350"/>
      <c r="D101" s="350"/>
      <c r="E101" s="350"/>
      <c r="F101" s="350"/>
      <c r="G101" s="310">
        <f>Arkusz2!R70</f>
        <v>1</v>
      </c>
      <c r="H101" s="311"/>
      <c r="I101" s="312"/>
      <c r="J101" s="375"/>
      <c r="K101" s="325"/>
    </row>
    <row r="102" spans="1:11" ht="17" x14ac:dyDescent="0.2">
      <c r="A102" s="364" t="s">
        <v>133</v>
      </c>
      <c r="B102" s="350"/>
      <c r="C102" s="350"/>
      <c r="D102" s="350"/>
      <c r="E102" s="350"/>
      <c r="F102" s="350"/>
      <c r="G102" s="310">
        <f>Arkusz2!Q70</f>
        <v>1</v>
      </c>
      <c r="H102" s="311"/>
      <c r="I102" s="312"/>
      <c r="J102" s="375"/>
      <c r="K102" s="325"/>
    </row>
    <row r="103" spans="1:11" ht="17" x14ac:dyDescent="0.2">
      <c r="A103" s="364" t="s">
        <v>135</v>
      </c>
      <c r="B103" s="350"/>
      <c r="C103" s="350"/>
      <c r="D103" s="350"/>
      <c r="E103" s="350"/>
      <c r="F103" s="350"/>
      <c r="G103" s="310">
        <f>Arkusz2!S70</f>
        <v>2</v>
      </c>
      <c r="H103" s="311"/>
      <c r="I103" s="312"/>
      <c r="J103" s="375"/>
      <c r="K103" s="325"/>
    </row>
    <row r="104" spans="1:11" ht="17" x14ac:dyDescent="0.2">
      <c r="A104" s="365" t="str">
        <f>"SUMA "&amp;A99</f>
        <v>SUMA Beach</v>
      </c>
      <c r="B104" s="351"/>
      <c r="C104" s="351"/>
      <c r="D104" s="351"/>
      <c r="E104" s="351"/>
      <c r="F104" s="351"/>
      <c r="G104" s="310">
        <f>SUM(G100:G103)</f>
        <v>26</v>
      </c>
      <c r="H104" s="314"/>
      <c r="I104" s="315">
        <f>SUM(I100:I103)</f>
        <v>0</v>
      </c>
      <c r="J104" s="316">
        <f>SUM(J100:J103)</f>
        <v>0</v>
      </c>
      <c r="K104" s="326"/>
    </row>
    <row r="105" spans="1:11" ht="17" x14ac:dyDescent="0.2">
      <c r="A105" s="366" t="str">
        <f>Arkusz2!O71</f>
        <v>Marina Nadwiślańska</v>
      </c>
      <c r="B105" s="349"/>
      <c r="C105" s="349"/>
      <c r="D105" s="349"/>
      <c r="E105" s="349"/>
      <c r="F105" s="349"/>
      <c r="G105" s="347"/>
      <c r="H105" s="357"/>
      <c r="I105" s="347"/>
      <c r="J105" s="348"/>
      <c r="K105" s="358"/>
    </row>
    <row r="106" spans="1:11" ht="17" x14ac:dyDescent="0.2">
      <c r="A106" s="364" t="s">
        <v>140</v>
      </c>
      <c r="B106" s="350"/>
      <c r="C106" s="350"/>
      <c r="D106" s="350"/>
      <c r="E106" s="350"/>
      <c r="F106" s="350"/>
      <c r="G106" s="310">
        <f>Arkusz2!P71</f>
        <v>12</v>
      </c>
      <c r="H106" s="311"/>
      <c r="I106" s="312"/>
      <c r="J106" s="375"/>
      <c r="K106" s="325"/>
    </row>
    <row r="107" spans="1:11" ht="17" x14ac:dyDescent="0.2">
      <c r="A107" s="364" t="s">
        <v>134</v>
      </c>
      <c r="B107" s="350"/>
      <c r="C107" s="350"/>
      <c r="D107" s="350"/>
      <c r="E107" s="350"/>
      <c r="F107" s="350"/>
      <c r="G107" s="310">
        <f>Arkusz2!R71</f>
        <v>1</v>
      </c>
      <c r="H107" s="311"/>
      <c r="I107" s="312"/>
      <c r="J107" s="375"/>
      <c r="K107" s="325"/>
    </row>
    <row r="108" spans="1:11" ht="17" x14ac:dyDescent="0.2">
      <c r="A108" s="364" t="s">
        <v>133</v>
      </c>
      <c r="B108" s="350"/>
      <c r="C108" s="350"/>
      <c r="D108" s="350"/>
      <c r="E108" s="350"/>
      <c r="F108" s="350"/>
      <c r="G108" s="310">
        <f>Arkusz2!Q71</f>
        <v>1</v>
      </c>
      <c r="H108" s="311"/>
      <c r="I108" s="312"/>
      <c r="J108" s="375"/>
      <c r="K108" s="325"/>
    </row>
    <row r="109" spans="1:11" ht="17" x14ac:dyDescent="0.2">
      <c r="A109" s="364" t="s">
        <v>135</v>
      </c>
      <c r="B109" s="350"/>
      <c r="C109" s="350"/>
      <c r="D109" s="350"/>
      <c r="E109" s="350"/>
      <c r="F109" s="350"/>
      <c r="G109" s="310">
        <f>Arkusz2!S71</f>
        <v>1</v>
      </c>
      <c r="H109" s="311"/>
      <c r="I109" s="312"/>
      <c r="J109" s="375"/>
      <c r="K109" s="325"/>
    </row>
    <row r="110" spans="1:11" ht="17" x14ac:dyDescent="0.2">
      <c r="A110" s="365" t="str">
        <f>"SUMA "&amp;A105</f>
        <v>SUMA Marina Nadwiślańska</v>
      </c>
      <c r="B110" s="351"/>
      <c r="C110" s="351"/>
      <c r="D110" s="351"/>
      <c r="E110" s="351"/>
      <c r="F110" s="351"/>
      <c r="G110" s="310">
        <f>SUM(G106:G109)</f>
        <v>15</v>
      </c>
      <c r="H110" s="314"/>
      <c r="I110" s="315">
        <f>SUM(I106:I109)</f>
        <v>0</v>
      </c>
      <c r="J110" s="316">
        <f>SUM(J106:J109)</f>
        <v>0</v>
      </c>
      <c r="K110" s="326"/>
    </row>
    <row r="111" spans="1:11" ht="17" x14ac:dyDescent="0.2">
      <c r="A111" s="366" t="str">
        <f>Arkusz2!O72</f>
        <v>Marina Wiślinka</v>
      </c>
      <c r="B111" s="349"/>
      <c r="C111" s="349"/>
      <c r="D111" s="349"/>
      <c r="E111" s="349"/>
      <c r="F111" s="349"/>
      <c r="G111" s="347"/>
      <c r="H111" s="357"/>
      <c r="I111" s="347"/>
      <c r="J111" s="348"/>
      <c r="K111" s="358"/>
    </row>
    <row r="112" spans="1:11" ht="17" x14ac:dyDescent="0.2">
      <c r="A112" s="364" t="s">
        <v>140</v>
      </c>
      <c r="B112" s="350"/>
      <c r="C112" s="350"/>
      <c r="D112" s="350"/>
      <c r="E112" s="350"/>
      <c r="F112" s="350"/>
      <c r="G112" s="310">
        <f>Arkusz2!P72</f>
        <v>2</v>
      </c>
      <c r="H112" s="311"/>
      <c r="I112" s="312"/>
      <c r="J112" s="375"/>
      <c r="K112" s="325"/>
    </row>
    <row r="113" spans="1:11" ht="17" x14ac:dyDescent="0.2">
      <c r="A113" s="364" t="s">
        <v>134</v>
      </c>
      <c r="B113" s="350"/>
      <c r="C113" s="350"/>
      <c r="D113" s="350"/>
      <c r="E113" s="350"/>
      <c r="F113" s="350"/>
      <c r="G113" s="310">
        <f>Arkusz2!R72</f>
        <v>1</v>
      </c>
      <c r="H113" s="311"/>
      <c r="I113" s="312"/>
      <c r="J113" s="375"/>
      <c r="K113" s="325"/>
    </row>
    <row r="114" spans="1:11" ht="17" x14ac:dyDescent="0.2">
      <c r="A114" s="364" t="s">
        <v>133</v>
      </c>
      <c r="B114" s="350"/>
      <c r="C114" s="350"/>
      <c r="D114" s="350"/>
      <c r="E114" s="350"/>
      <c r="F114" s="350"/>
      <c r="G114" s="310">
        <f>Arkusz2!Q72</f>
        <v>1</v>
      </c>
      <c r="H114" s="311"/>
      <c r="I114" s="312"/>
      <c r="J114" s="375"/>
      <c r="K114" s="325"/>
    </row>
    <row r="115" spans="1:11" ht="17" x14ac:dyDescent="0.2">
      <c r="A115" s="364" t="s">
        <v>135</v>
      </c>
      <c r="B115" s="350"/>
      <c r="C115" s="350"/>
      <c r="D115" s="350"/>
      <c r="E115" s="350"/>
      <c r="F115" s="350"/>
      <c r="G115" s="310">
        <f>Arkusz2!S72</f>
        <v>0</v>
      </c>
      <c r="H115" s="311"/>
      <c r="I115" s="312"/>
      <c r="J115" s="375"/>
      <c r="K115" s="325"/>
    </row>
    <row r="116" spans="1:11" ht="17" x14ac:dyDescent="0.2">
      <c r="A116" s="365" t="str">
        <f>"SUMA "&amp;A111</f>
        <v>SUMA Marina Wiślinka</v>
      </c>
      <c r="B116" s="351"/>
      <c r="C116" s="351"/>
      <c r="D116" s="351"/>
      <c r="E116" s="351"/>
      <c r="F116" s="351"/>
      <c r="G116" s="310">
        <f>SUM(G112:G115)</f>
        <v>4</v>
      </c>
      <c r="H116" s="314"/>
      <c r="I116" s="315">
        <f>SUM(I112:I115)</f>
        <v>0</v>
      </c>
      <c r="J116" s="316">
        <f>SUM(J112:J115)</f>
        <v>0</v>
      </c>
      <c r="K116" s="326"/>
    </row>
    <row r="117" spans="1:11" ht="17" x14ac:dyDescent="0.2">
      <c r="A117" s="366" t="str">
        <f>Arkusz2!O73</f>
        <v>Marina Błotnik</v>
      </c>
      <c r="B117" s="349"/>
      <c r="C117" s="349"/>
      <c r="D117" s="349"/>
      <c r="E117" s="349"/>
      <c r="F117" s="349"/>
      <c r="G117" s="347"/>
      <c r="H117" s="357"/>
      <c r="I117" s="347"/>
      <c r="J117" s="348"/>
      <c r="K117" s="358"/>
    </row>
    <row r="118" spans="1:11" ht="17" x14ac:dyDescent="0.2">
      <c r="A118" s="364" t="s">
        <v>140</v>
      </c>
      <c r="B118" s="350"/>
      <c r="C118" s="350"/>
      <c r="D118" s="350"/>
      <c r="E118" s="350"/>
      <c r="F118" s="350"/>
      <c r="G118" s="310">
        <f>Arkusz2!P73</f>
        <v>6</v>
      </c>
      <c r="H118" s="311"/>
      <c r="I118" s="312"/>
      <c r="J118" s="375"/>
      <c r="K118" s="325"/>
    </row>
    <row r="119" spans="1:11" ht="17" x14ac:dyDescent="0.2">
      <c r="A119" s="364" t="s">
        <v>134</v>
      </c>
      <c r="B119" s="350"/>
      <c r="C119" s="350"/>
      <c r="D119" s="350"/>
      <c r="E119" s="350"/>
      <c r="F119" s="350"/>
      <c r="G119" s="310">
        <f>Arkusz2!R73</f>
        <v>1</v>
      </c>
      <c r="H119" s="311"/>
      <c r="I119" s="312"/>
      <c r="J119" s="375"/>
      <c r="K119" s="325"/>
    </row>
    <row r="120" spans="1:11" ht="17" x14ac:dyDescent="0.2">
      <c r="A120" s="364" t="s">
        <v>133</v>
      </c>
      <c r="B120" s="350"/>
      <c r="C120" s="350"/>
      <c r="D120" s="350"/>
      <c r="E120" s="350"/>
      <c r="F120" s="350"/>
      <c r="G120" s="310">
        <f>Arkusz2!Q73</f>
        <v>1</v>
      </c>
      <c r="H120" s="311"/>
      <c r="I120" s="312"/>
      <c r="J120" s="375"/>
      <c r="K120" s="325"/>
    </row>
    <row r="121" spans="1:11" ht="17" x14ac:dyDescent="0.2">
      <c r="A121" s="364" t="s">
        <v>135</v>
      </c>
      <c r="B121" s="350"/>
      <c r="C121" s="350"/>
      <c r="D121" s="350"/>
      <c r="E121" s="350"/>
      <c r="F121" s="350"/>
      <c r="G121" s="310">
        <f>Arkusz2!S73</f>
        <v>1</v>
      </c>
      <c r="H121" s="311"/>
      <c r="I121" s="312"/>
      <c r="J121" s="375"/>
      <c r="K121" s="325"/>
    </row>
    <row r="122" spans="1:11" ht="17" x14ac:dyDescent="0.2">
      <c r="A122" s="365" t="str">
        <f>"SUMA "&amp;A117</f>
        <v>SUMA Marina Błotnik</v>
      </c>
      <c r="B122" s="351"/>
      <c r="C122" s="351"/>
      <c r="D122" s="351"/>
      <c r="E122" s="351"/>
      <c r="F122" s="351"/>
      <c r="G122" s="310">
        <f>SUM(G118:G121)</f>
        <v>9</v>
      </c>
      <c r="H122" s="314"/>
      <c r="I122" s="315">
        <f>SUM(I118:I121)</f>
        <v>0</v>
      </c>
      <c r="J122" s="316">
        <f>SUM(J118:J121)</f>
        <v>0</v>
      </c>
      <c r="K122" s="326"/>
    </row>
    <row r="123" spans="1:11" ht="17" x14ac:dyDescent="0.2">
      <c r="A123" s="366" t="str">
        <f>Arkusz2!O74</f>
        <v>Młynówka</v>
      </c>
      <c r="B123" s="349"/>
      <c r="C123" s="349"/>
      <c r="D123" s="349"/>
      <c r="E123" s="349"/>
      <c r="F123" s="349"/>
      <c r="G123" s="347"/>
      <c r="H123" s="357"/>
      <c r="I123" s="347"/>
      <c r="J123" s="348"/>
      <c r="K123" s="358"/>
    </row>
    <row r="124" spans="1:11" ht="17" x14ac:dyDescent="0.2">
      <c r="A124" s="364" t="s">
        <v>140</v>
      </c>
      <c r="B124" s="350"/>
      <c r="C124" s="350"/>
      <c r="D124" s="350"/>
      <c r="E124" s="350"/>
      <c r="F124" s="350"/>
      <c r="G124" s="310">
        <f>Arkusz2!P74</f>
        <v>2</v>
      </c>
      <c r="H124" s="311"/>
      <c r="I124" s="312"/>
      <c r="J124" s="375"/>
      <c r="K124" s="325"/>
    </row>
    <row r="125" spans="1:11" ht="17" x14ac:dyDescent="0.2">
      <c r="A125" s="364" t="s">
        <v>134</v>
      </c>
      <c r="B125" s="350"/>
      <c r="C125" s="350"/>
      <c r="D125" s="350"/>
      <c r="E125" s="350"/>
      <c r="F125" s="350"/>
      <c r="G125" s="310">
        <f>Arkusz2!R74</f>
        <v>1</v>
      </c>
      <c r="H125" s="311"/>
      <c r="I125" s="312"/>
      <c r="J125" s="375"/>
      <c r="K125" s="325"/>
    </row>
    <row r="126" spans="1:11" ht="17" x14ac:dyDescent="0.2">
      <c r="A126" s="364" t="s">
        <v>133</v>
      </c>
      <c r="B126" s="350"/>
      <c r="C126" s="350"/>
      <c r="D126" s="350"/>
      <c r="E126" s="350"/>
      <c r="F126" s="350"/>
      <c r="G126" s="310">
        <f>Arkusz2!Q74</f>
        <v>1</v>
      </c>
      <c r="H126" s="311"/>
      <c r="I126" s="312"/>
      <c r="J126" s="375"/>
      <c r="K126" s="325"/>
    </row>
    <row r="127" spans="1:11" ht="17" x14ac:dyDescent="0.2">
      <c r="A127" s="364" t="s">
        <v>135</v>
      </c>
      <c r="B127" s="350"/>
      <c r="C127" s="350"/>
      <c r="D127" s="350"/>
      <c r="E127" s="350"/>
      <c r="F127" s="350"/>
      <c r="G127" s="310">
        <f>Arkusz2!S74</f>
        <v>0</v>
      </c>
      <c r="H127" s="311"/>
      <c r="I127" s="312"/>
      <c r="J127" s="375"/>
      <c r="K127" s="325"/>
    </row>
    <row r="128" spans="1:11" ht="17" x14ac:dyDescent="0.2">
      <c r="A128" s="365" t="str">
        <f>"SUMA "&amp;A123</f>
        <v>SUMA Młynówka</v>
      </c>
      <c r="B128" s="351"/>
      <c r="C128" s="351"/>
      <c r="D128" s="351"/>
      <c r="E128" s="351"/>
      <c r="F128" s="351"/>
      <c r="G128" s="310">
        <f>SUM(G124:G127)</f>
        <v>4</v>
      </c>
      <c r="H128" s="314"/>
      <c r="I128" s="315">
        <f>SUM(I124:I127)</f>
        <v>0</v>
      </c>
      <c r="J128" s="316">
        <f>SUM(J124:J127)</f>
        <v>0</v>
      </c>
      <c r="K128" s="326"/>
    </row>
    <row r="129" spans="1:11" ht="17" x14ac:dyDescent="0.2">
      <c r="A129" s="366" t="str">
        <f>Arkusz2!O75</f>
        <v>Plac Zebrań Ludowych</v>
      </c>
      <c r="B129" s="349"/>
      <c r="C129" s="349"/>
      <c r="D129" s="349"/>
      <c r="E129" s="349"/>
      <c r="F129" s="349"/>
      <c r="G129" s="347"/>
      <c r="H129" s="357"/>
      <c r="I129" s="347"/>
      <c r="J129" s="348"/>
      <c r="K129" s="358"/>
    </row>
    <row r="130" spans="1:11" ht="17" x14ac:dyDescent="0.2">
      <c r="A130" s="364" t="s">
        <v>140</v>
      </c>
      <c r="B130" s="350"/>
      <c r="C130" s="350"/>
      <c r="D130" s="350"/>
      <c r="E130" s="350"/>
      <c r="F130" s="350"/>
      <c r="G130" s="310">
        <f>Arkusz2!P75</f>
        <v>22</v>
      </c>
      <c r="H130" s="311"/>
      <c r="I130" s="312"/>
      <c r="J130" s="375"/>
      <c r="K130" s="325"/>
    </row>
    <row r="131" spans="1:11" ht="17" x14ac:dyDescent="0.2">
      <c r="A131" s="364" t="s">
        <v>134</v>
      </c>
      <c r="B131" s="350"/>
      <c r="C131" s="350"/>
      <c r="D131" s="350"/>
      <c r="E131" s="350"/>
      <c r="F131" s="350"/>
      <c r="G131" s="310">
        <f>Arkusz2!R75</f>
        <v>1</v>
      </c>
      <c r="H131" s="311"/>
      <c r="I131" s="312"/>
      <c r="J131" s="375"/>
      <c r="K131" s="325"/>
    </row>
    <row r="132" spans="1:11" ht="17" x14ac:dyDescent="0.2">
      <c r="A132" s="364" t="s">
        <v>133</v>
      </c>
      <c r="B132" s="350"/>
      <c r="C132" s="350"/>
      <c r="D132" s="350"/>
      <c r="E132" s="350"/>
      <c r="F132" s="350"/>
      <c r="G132" s="310">
        <f>Arkusz2!Q75</f>
        <v>1</v>
      </c>
      <c r="H132" s="311"/>
      <c r="I132" s="312"/>
      <c r="J132" s="375"/>
      <c r="K132" s="325"/>
    </row>
    <row r="133" spans="1:11" ht="17" x14ac:dyDescent="0.2">
      <c r="A133" s="364" t="s">
        <v>135</v>
      </c>
      <c r="B133" s="350"/>
      <c r="C133" s="350"/>
      <c r="D133" s="350"/>
      <c r="E133" s="350"/>
      <c r="F133" s="350"/>
      <c r="G133" s="310">
        <f>Arkusz2!S75</f>
        <v>0</v>
      </c>
      <c r="H133" s="311"/>
      <c r="I133" s="312"/>
      <c r="J133" s="375"/>
      <c r="K133" s="325"/>
    </row>
    <row r="134" spans="1:11" ht="18" thickBot="1" x14ac:dyDescent="0.25">
      <c r="A134" s="367" t="str">
        <f>"SUMA "&amp;A129</f>
        <v>SUMA Plac Zebrań Ludowych</v>
      </c>
      <c r="B134" s="354"/>
      <c r="C134" s="354"/>
      <c r="D134" s="354"/>
      <c r="E134" s="354"/>
      <c r="F134" s="354"/>
      <c r="G134" s="289">
        <f>SUM(G130:G133)</f>
        <v>24</v>
      </c>
      <c r="H134" s="334"/>
      <c r="I134" s="335">
        <f>SUM(I130:I133)</f>
        <v>0</v>
      </c>
      <c r="J134" s="336">
        <f>SUM(J130:J133)</f>
        <v>0</v>
      </c>
      <c r="K134" s="337"/>
    </row>
    <row r="135" spans="1:11" ht="18" thickBot="1" x14ac:dyDescent="0.25">
      <c r="A135" s="368" t="s">
        <v>144</v>
      </c>
      <c r="B135" s="267"/>
      <c r="C135" s="267"/>
      <c r="D135" s="267"/>
      <c r="E135" s="267"/>
      <c r="F135" s="267"/>
      <c r="G135" s="268">
        <f>G98+G104+G110+G116+G122+G128+G134</f>
        <v>108</v>
      </c>
      <c r="H135" s="340"/>
      <c r="I135" s="341">
        <f>I98+I104+I110+I116+I122+I128+I134</f>
        <v>0</v>
      </c>
      <c r="J135" s="269">
        <f>J98+J104+J110+J116+J122+J128+J134</f>
        <v>0</v>
      </c>
      <c r="K135" s="342"/>
    </row>
    <row r="136" spans="1:11" ht="18" customHeight="1" x14ac:dyDescent="0.2"/>
    <row r="137" spans="1:11" ht="18" customHeight="1" thickBot="1" x14ac:dyDescent="0.25"/>
    <row r="138" spans="1:11" ht="20" customHeight="1" x14ac:dyDescent="0.25">
      <c r="A138" s="299" t="s">
        <v>146</v>
      </c>
      <c r="B138" s="300"/>
      <c r="C138" s="300"/>
      <c r="D138" s="300"/>
      <c r="E138" s="300"/>
      <c r="F138" s="300"/>
      <c r="G138" s="300"/>
      <c r="H138" s="300"/>
      <c r="I138" s="300"/>
      <c r="J138" s="300"/>
      <c r="K138" s="301"/>
    </row>
    <row r="139" spans="1:11" ht="35" thickBot="1" x14ac:dyDescent="0.25">
      <c r="A139" s="258" t="s">
        <v>44</v>
      </c>
      <c r="B139" s="259" t="s">
        <v>22</v>
      </c>
      <c r="C139" s="259" t="s">
        <v>25</v>
      </c>
      <c r="D139" s="259" t="s">
        <v>23</v>
      </c>
      <c r="E139" s="259" t="s">
        <v>19</v>
      </c>
      <c r="F139" s="259" t="s">
        <v>45</v>
      </c>
      <c r="G139" s="260" t="s">
        <v>28</v>
      </c>
      <c r="H139" s="259" t="s">
        <v>136</v>
      </c>
      <c r="I139" s="259" t="s">
        <v>147</v>
      </c>
      <c r="J139" s="261" t="s">
        <v>137</v>
      </c>
      <c r="K139" s="262" t="s">
        <v>113</v>
      </c>
    </row>
    <row r="140" spans="1:11" ht="17" x14ac:dyDescent="0.2">
      <c r="A140" s="363" t="str">
        <f>Arkusz2!O78</f>
        <v>Amber Expo</v>
      </c>
      <c r="B140" s="353"/>
      <c r="C140" s="353"/>
      <c r="D140" s="353"/>
      <c r="E140" s="353"/>
      <c r="F140" s="353"/>
      <c r="G140" s="353"/>
      <c r="H140" s="310">
        <f>VALUE(TRIM(LEFT(Arkusz2!P78,FIND("x",Arkusz2!P78)-1)))</f>
        <v>3</v>
      </c>
      <c r="I140" s="345"/>
      <c r="J140" s="346"/>
      <c r="K140" s="360"/>
    </row>
    <row r="141" spans="1:11" ht="34" x14ac:dyDescent="0.2">
      <c r="A141" s="364" t="str">
        <f>Arkusz2!O4</f>
        <v>WC 14-kabinowy</v>
      </c>
      <c r="B141" s="309">
        <f>Arkusz2!P4</f>
        <v>14</v>
      </c>
      <c r="C141" s="309">
        <f>Arkusz2!Q4</f>
        <v>14</v>
      </c>
      <c r="D141" s="309"/>
      <c r="E141" s="309"/>
      <c r="F141" s="309"/>
      <c r="H141" s="311" t="str">
        <f>Arkusz2!Q78</f>
        <v>Kontener z możliwością przyłączenia do miejskiej sieci</v>
      </c>
      <c r="I141" s="312"/>
      <c r="J141" s="375"/>
      <c r="K141" s="325"/>
    </row>
    <row r="142" spans="1:11" ht="18" thickBot="1" x14ac:dyDescent="0.25">
      <c r="A142" s="369" t="str">
        <f>"SUMA "&amp;A140</f>
        <v>SUMA Amber Expo</v>
      </c>
      <c r="B142" s="317"/>
      <c r="C142" s="317"/>
      <c r="D142" s="317"/>
      <c r="E142" s="317"/>
      <c r="F142" s="317"/>
      <c r="G142" s="318">
        <f>SUM(H140:H140)</f>
        <v>3</v>
      </c>
      <c r="H142" s="319"/>
      <c r="I142" s="320">
        <f>SUM(I141:I141)</f>
        <v>0</v>
      </c>
      <c r="J142" s="321">
        <f>SUM(J141:J141)</f>
        <v>0</v>
      </c>
      <c r="K142" s="327"/>
    </row>
    <row r="143" spans="1:11" ht="18" customHeight="1" x14ac:dyDescent="0.2"/>
    <row r="144" spans="1:11" ht="18" customHeight="1" thickBot="1" x14ac:dyDescent="0.25"/>
    <row r="145" spans="1:11" ht="20" customHeight="1" x14ac:dyDescent="0.25">
      <c r="A145" s="299" t="s">
        <v>155</v>
      </c>
      <c r="B145" s="300"/>
      <c r="C145" s="300"/>
      <c r="D145" s="300"/>
      <c r="E145" s="300"/>
      <c r="F145" s="300"/>
      <c r="G145" s="300"/>
      <c r="H145" s="300"/>
      <c r="I145" s="300"/>
      <c r="J145" s="300"/>
      <c r="K145" s="301"/>
    </row>
    <row r="146" spans="1:11" ht="35" thickBot="1" x14ac:dyDescent="0.25">
      <c r="A146" s="258" t="s">
        <v>44</v>
      </c>
      <c r="B146" s="259"/>
      <c r="C146" s="259"/>
      <c r="D146" s="259"/>
      <c r="E146" s="259"/>
      <c r="F146" s="259"/>
      <c r="G146" s="260" t="s">
        <v>28</v>
      </c>
      <c r="H146" s="259" t="s">
        <v>136</v>
      </c>
      <c r="I146" s="259" t="s">
        <v>147</v>
      </c>
      <c r="J146" s="261" t="s">
        <v>137</v>
      </c>
      <c r="K146" s="262" t="s">
        <v>113</v>
      </c>
    </row>
    <row r="147" spans="1:11" ht="17" x14ac:dyDescent="0.2">
      <c r="A147" s="363" t="str">
        <f>Arkusz2!O80</f>
        <v>Zbiorniki</v>
      </c>
      <c r="B147" s="353"/>
      <c r="C147" s="353"/>
      <c r="D147" s="353"/>
      <c r="E147" s="353"/>
      <c r="F147" s="353"/>
      <c r="G147" s="345"/>
      <c r="H147" s="359"/>
      <c r="I147" s="345"/>
      <c r="J147" s="346"/>
      <c r="K147" s="360"/>
    </row>
    <row r="148" spans="1:11" ht="17" x14ac:dyDescent="0.2">
      <c r="A148" s="364" t="str">
        <f>Arkusz2!O81</f>
        <v>Zbiornik elastyczny 30m3</v>
      </c>
      <c r="B148" s="350"/>
      <c r="C148" s="350"/>
      <c r="D148" s="350"/>
      <c r="E148" s="350"/>
      <c r="F148" s="350"/>
      <c r="G148" s="310">
        <f>Arkusz2!P81</f>
        <v>30</v>
      </c>
      <c r="H148" s="311" t="str">
        <f>Arkusz2!E191</f>
        <v>Do retencji wody szarej</v>
      </c>
      <c r="I148" s="312"/>
      <c r="J148" s="375"/>
      <c r="K148" s="325"/>
    </row>
    <row r="149" spans="1:11" ht="17" x14ac:dyDescent="0.2">
      <c r="A149" s="364" t="str">
        <f>Arkusz2!O82</f>
        <v>Zbiornik elastyczny 60m3</v>
      </c>
      <c r="B149" s="350"/>
      <c r="C149" s="350"/>
      <c r="D149" s="350"/>
      <c r="E149" s="350"/>
      <c r="F149" s="350"/>
      <c r="G149" s="310">
        <f>Arkusz2!P82</f>
        <v>20</v>
      </c>
      <c r="H149" s="311" t="str">
        <f>Arkusz2!E192</f>
        <v>Do magazynowania wody na cele PPOŻ</v>
      </c>
      <c r="I149" s="312"/>
      <c r="J149" s="375"/>
      <c r="K149" s="325"/>
    </row>
    <row r="150" spans="1:11" ht="136" x14ac:dyDescent="0.2">
      <c r="A150" s="364" t="str">
        <f>Arkusz2!O83</f>
        <v>Zbiornik na wodę po myciu naczyń</v>
      </c>
      <c r="B150" s="350"/>
      <c r="C150" s="350"/>
      <c r="D150" s="350"/>
      <c r="E150" s="350"/>
      <c r="F150" s="350"/>
      <c r="G150" s="310">
        <f>Arkusz2!P83</f>
        <v>20</v>
      </c>
      <c r="H150" s="311" t="str">
        <f>Arkusz2!E193</f>
        <v>20 punktów o łącznej pojemności 100 - 140m3, wyposażone w szeroki otwór do wlewania wody lub plastikowy zlew zapobiegajacy rozlewaniu się płynów. Z możliwością podłączenia do instalacji kanalizacyjnej. Można zastąpić zbiornikami typu mauser w ilości odpowiadającej całkowitej pojemności.</v>
      </c>
      <c r="I150" s="312"/>
      <c r="J150" s="375"/>
      <c r="K150" s="325"/>
    </row>
    <row r="151" spans="1:11" ht="17" x14ac:dyDescent="0.2">
      <c r="A151" s="364" t="str">
        <f>Arkusz2!O84</f>
        <v>Zbiornik na wodę użytkową</v>
      </c>
      <c r="B151" s="350"/>
      <c r="C151" s="350"/>
      <c r="D151" s="350"/>
      <c r="E151" s="350"/>
      <c r="F151" s="350"/>
      <c r="G151" s="310">
        <f>Arkusz2!P84</f>
        <v>50</v>
      </c>
      <c r="H151" s="311" t="str">
        <f>Arkusz2!E194</f>
        <v>Do retencji wody użytkowej 9m3</v>
      </c>
      <c r="I151" s="312"/>
      <c r="J151" s="375"/>
      <c r="K151" s="325"/>
    </row>
    <row r="152" spans="1:11" ht="18" thickBot="1" x14ac:dyDescent="0.25">
      <c r="A152" s="369" t="str">
        <f>"SUMA "&amp;A147</f>
        <v>SUMA Zbiorniki</v>
      </c>
      <c r="B152" s="352"/>
      <c r="C152" s="352"/>
      <c r="D152" s="352"/>
      <c r="E152" s="352"/>
      <c r="F152" s="352"/>
      <c r="G152" s="318">
        <f>SUM(G148:G151)</f>
        <v>120</v>
      </c>
      <c r="H152" s="319"/>
      <c r="I152" s="320">
        <f>SUM(I148:I151)</f>
        <v>0</v>
      </c>
      <c r="J152" s="321">
        <f>SUM(J148:J151)</f>
        <v>0</v>
      </c>
      <c r="K152" s="327"/>
    </row>
  </sheetData>
  <mergeCells count="13">
    <mergeCell ref="A138:K138"/>
    <mergeCell ref="A145:K145"/>
    <mergeCell ref="A36:K36"/>
    <mergeCell ref="A40:K40"/>
    <mergeCell ref="A52:K52"/>
    <mergeCell ref="A58:K58"/>
    <mergeCell ref="A81:K81"/>
    <mergeCell ref="A91:K91"/>
    <mergeCell ref="A3:K3"/>
    <mergeCell ref="A5:K5"/>
    <mergeCell ref="A15:K15"/>
    <mergeCell ref="A20:K20"/>
    <mergeCell ref="A29:K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68B6B0B53DBB46A228EB3CA76A05FB" ma:contentTypeVersion="15" ma:contentTypeDescription="Create a new document." ma:contentTypeScope="" ma:versionID="df449a71ead2fcd99d6a410dfe20ffe7">
  <xsd:schema xmlns:xsd="http://www.w3.org/2001/XMLSchema" xmlns:xs="http://www.w3.org/2001/XMLSchema" xmlns:p="http://schemas.microsoft.com/office/2006/metadata/properties" xmlns:ns2="639b94d6-27d9-4970-97f3-dcc72c9118ff" xmlns:ns3="8ad9342f-647f-4589-ae1b-4fe97a7a9957" targetNamespace="http://schemas.microsoft.com/office/2006/metadata/properties" ma:root="true" ma:fieldsID="989bacc23d72468316124d6a689dc52a" ns2:_="" ns3:_="">
    <xsd:import namespace="639b94d6-27d9-4970-97f3-dcc72c9118ff"/>
    <xsd:import namespace="8ad9342f-647f-4589-ae1b-4fe97a7a99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b94d6-27d9-4970-97f3-dcc72c9118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6f53c35-6161-454c-a761-fc5dda99e779}" ma:internalName="TaxCatchAll" ma:showField="CatchAllData" ma:web="639b94d6-27d9-4970-97f3-dcc72c9118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9342f-647f-4589-ae1b-4fe97a7a9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a8f43c-da6a-428a-96bc-24dd2868e5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9342f-647f-4589-ae1b-4fe97a7a9957">
      <Terms xmlns="http://schemas.microsoft.com/office/infopath/2007/PartnerControls"/>
    </lcf76f155ced4ddcb4097134ff3c332f>
    <TaxCatchAll xmlns="639b94d6-27d9-4970-97f3-dcc72c9118ff" xsi:nil="true"/>
  </documentManagement>
</p:properties>
</file>

<file path=customXml/itemProps1.xml><?xml version="1.0" encoding="utf-8"?>
<ds:datastoreItem xmlns:ds="http://schemas.openxmlformats.org/officeDocument/2006/customXml" ds:itemID="{F293514C-8BA3-49C4-ABB8-F07F40D26823}"/>
</file>

<file path=customXml/itemProps2.xml><?xml version="1.0" encoding="utf-8"?>
<ds:datastoreItem xmlns:ds="http://schemas.openxmlformats.org/officeDocument/2006/customXml" ds:itemID="{558E1349-C239-4671-B1CC-231CC7A2D6E0}"/>
</file>

<file path=customXml/itemProps3.xml><?xml version="1.0" encoding="utf-8"?>
<ds:datastoreItem xmlns:ds="http://schemas.openxmlformats.org/officeDocument/2006/customXml" ds:itemID="{27B20FE6-8FEA-4634-BA1C-8D4CEBBB77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Załącznik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Bańka</dc:creator>
  <cp:lastModifiedBy>Bartosz Bańka</cp:lastModifiedBy>
  <dcterms:created xsi:type="dcterms:W3CDTF">2026-08-12T17:46:20Z</dcterms:created>
  <dcterms:modified xsi:type="dcterms:W3CDTF">2026-08-18T16:53:53Z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0x010100B568B6B0B53DBB46A228EB3CA76A05FB</vt:lpwstr>
  </property>
</Properties>
</file>